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05" windowWidth="14805" windowHeight="7410"/>
  </bookViews>
  <sheets>
    <sheet name="Победы 36 " sheetId="9" r:id="rId1"/>
    <sheet name="группа 7" sheetId="5" r:id="rId2"/>
    <sheet name="Лист3" sheetId="3" r:id="rId3"/>
  </sheets>
  <externalReferences>
    <externalReference r:id="rId4"/>
    <externalReference r:id="rId5"/>
    <externalReference r:id="rId6"/>
  </externalReferences>
  <definedNames>
    <definedName name="\a" localSheetId="1">#REF!</definedName>
    <definedName name="\m" localSheetId="1">#REF!</definedName>
    <definedName name="\n" localSheetId="1">#REF!</definedName>
    <definedName name="\o" localSheetId="1">#REF!</definedName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_vpp4" localSheetId="1">#REF!</definedName>
    <definedName name="___________________________vpp5" localSheetId="1">#REF!</definedName>
    <definedName name="___________________________vpp6" localSheetId="1">#REF!</definedName>
    <definedName name="___________________________vpp7" localSheetId="1">#REF!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_vpp4" localSheetId="1">#REF!</definedName>
    <definedName name="__________________________vpp5" localSheetId="1">#REF!</definedName>
    <definedName name="__________________________vpp6" localSheetId="1">#REF!</definedName>
    <definedName name="__________________________vpp7" localSheetId="1">#REF!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_vpp4" localSheetId="1">#REF!</definedName>
    <definedName name="_________________________vpp5" localSheetId="1">#REF!</definedName>
    <definedName name="_________________________vpp6" localSheetId="1">#REF!</definedName>
    <definedName name="_________________________vpp7" localSheetId="1">#REF!</definedName>
    <definedName name="________________________CEH009" localSheetId="1">#REF!</definedName>
    <definedName name="________________________Num2" localSheetId="1">#REF!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_vpp4" localSheetId="1">#REF!</definedName>
    <definedName name="________________________vpp5" localSheetId="1">#REF!</definedName>
    <definedName name="________________________vpp6" localSheetId="1">#REF!</definedName>
    <definedName name="________________________vpp7" localSheetId="1">#REF!</definedName>
    <definedName name="_______________________CEH009" localSheetId="1">#REF!</definedName>
    <definedName name="_______________________Num2" localSheetId="1">#REF!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_vpp4" localSheetId="1">#REF!</definedName>
    <definedName name="_______________________vpp5" localSheetId="1">#REF!</definedName>
    <definedName name="_______________________vpp6" localSheetId="1">#REF!</definedName>
    <definedName name="_______________________vpp7" localSheetId="1">#REF!</definedName>
    <definedName name="______________________CEH009" localSheetId="1">#REF!</definedName>
    <definedName name="______________________Num2" localSheetId="1">#REF!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_vpp3" localSheetId="1">#REF!</definedName>
    <definedName name="______________________vpp4" localSheetId="1">#REF!</definedName>
    <definedName name="______________________vpp5" localSheetId="1">#REF!</definedName>
    <definedName name="______________________vpp6" localSheetId="1">#REF!</definedName>
    <definedName name="______________________vpp7" localSheetId="1">#REF!</definedName>
    <definedName name="_____________________CEH009" localSheetId="1">#REF!</definedName>
    <definedName name="_____________________Num2" localSheetId="1">#REF!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_vpp3" localSheetId="1">#REF!</definedName>
    <definedName name="_____________________vpp4" localSheetId="1">#REF!</definedName>
    <definedName name="_____________________vpp5" localSheetId="1">#REF!</definedName>
    <definedName name="_____________________vpp6" localSheetId="1">#REF!</definedName>
    <definedName name="_____________________vpp7" localSheetId="1">#REF!</definedName>
    <definedName name="____________________CEH009" localSheetId="1">#REF!</definedName>
    <definedName name="____________________Num2" localSheetId="1">#REF!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_vp1" localSheetId="1">#REF!</definedName>
    <definedName name="____________________vpp1" localSheetId="1">#REF!</definedName>
    <definedName name="____________________vpp2" localSheetId="1">#REF!</definedName>
    <definedName name="____________________vpp3" localSheetId="1">#REF!</definedName>
    <definedName name="____________________vpp4" localSheetId="1">#REF!</definedName>
    <definedName name="____________________vpp5" localSheetId="1">#REF!</definedName>
    <definedName name="____________________vpp6" localSheetId="1">#REF!</definedName>
    <definedName name="____________________vpp7" localSheetId="1">#REF!</definedName>
    <definedName name="___________________Num2" localSheetId="1">#REF!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_vp1" localSheetId="1">#REF!</definedName>
    <definedName name="___________________vpp1" localSheetId="1">#REF!</definedName>
    <definedName name="___________________vpp2" localSheetId="1">#REF!</definedName>
    <definedName name="___________________vpp3" localSheetId="1">#REF!</definedName>
    <definedName name="___________________vpp4" localSheetId="1">#REF!</definedName>
    <definedName name="___________________vpp5" localSheetId="1">#REF!</definedName>
    <definedName name="___________________vpp6" localSheetId="1">#REF!</definedName>
    <definedName name="___________________vpp7" localSheetId="1">#REF!</definedName>
    <definedName name="__________________CEH009" localSheetId="1">#REF!</definedName>
    <definedName name="__________________Num2" localSheetId="1">#REF!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_vp1" localSheetId="1">#REF!</definedName>
    <definedName name="__________________vpp1" localSheetId="1">#REF!</definedName>
    <definedName name="__________________vpp2" localSheetId="1">#REF!</definedName>
    <definedName name="__________________vpp3" localSheetId="1">#REF!</definedName>
    <definedName name="__________________vpp4" localSheetId="1">#REF!</definedName>
    <definedName name="__________________vpp5" localSheetId="1">#REF!</definedName>
    <definedName name="__________________vpp6" localSheetId="1">#REF!</definedName>
    <definedName name="__________________vpp7" localSheetId="1">#REF!</definedName>
    <definedName name="_________________CEH009" localSheetId="1">#REF!</definedName>
    <definedName name="_________________Num2" localSheetId="1">#REF!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_vp1" localSheetId="1">#REF!</definedName>
    <definedName name="_________________vpp1" localSheetId="1">#REF!</definedName>
    <definedName name="_________________vpp2" localSheetId="1">#REF!</definedName>
    <definedName name="_________________vpp4" localSheetId="1">#REF!</definedName>
    <definedName name="_________________vpp5" localSheetId="1">#REF!</definedName>
    <definedName name="_________________vpp6" localSheetId="1">#REF!</definedName>
    <definedName name="_________________vpp7" localSheetId="1">#REF!</definedName>
    <definedName name="________________CEH009" localSheetId="1">#REF!</definedName>
    <definedName name="________________Num2" localSheetId="1">#REF!</definedName>
    <definedName name="________________O100000">NA()</definedName>
    <definedName name="________________O66000">NA()</definedName>
    <definedName name="________________O67000" localSheetId="1">#REF!</definedName>
    <definedName name="________________O68000" localSheetId="1">#REF!</definedName>
    <definedName name="________________O69000" localSheetId="1">#REF!</definedName>
    <definedName name="________________O70000" localSheetId="1">#REF!</definedName>
    <definedName name="________________O80000" localSheetId="1">#REF!</definedName>
    <definedName name="________________vp1" localSheetId="1">#REF!</definedName>
    <definedName name="________________vpp1" localSheetId="1">#REF!</definedName>
    <definedName name="________________vpp2" localSheetId="1">#REF!</definedName>
    <definedName name="________________vpp3" localSheetId="1">#REF!</definedName>
    <definedName name="________________vpp4" localSheetId="1">#REF!</definedName>
    <definedName name="________________vpp5" localSheetId="1">#REF!</definedName>
    <definedName name="________________vpp6" localSheetId="1">#REF!</definedName>
    <definedName name="________________vpp7" localSheetId="1">#REF!</definedName>
    <definedName name="_______________CEH009" localSheetId="1">#REF!</definedName>
    <definedName name="_______________Num2" localSheetId="1">#REF!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_vp1" localSheetId="1">#REF!</definedName>
    <definedName name="_______________vpp1" localSheetId="1">#REF!</definedName>
    <definedName name="_______________vpp2" localSheetId="1">#REF!</definedName>
    <definedName name="_______________vpp3" localSheetId="1">#REF!</definedName>
    <definedName name="_______________vpp4" localSheetId="1">#REF!</definedName>
    <definedName name="_______________vpp5" localSheetId="1">#REF!</definedName>
    <definedName name="_______________vpp6" localSheetId="1">#REF!</definedName>
    <definedName name="_______________vpp7" localSheetId="1">#REF!</definedName>
    <definedName name="______________CEH009" localSheetId="1">#REF!</definedName>
    <definedName name="______________Num2" localSheetId="1">#REF!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_vp1" localSheetId="1">#REF!</definedName>
    <definedName name="______________vpp1" localSheetId="1">#REF!</definedName>
    <definedName name="______________vpp2" localSheetId="1">#REF!</definedName>
    <definedName name="______________vpp3" localSheetId="1">#REF!</definedName>
    <definedName name="______________vpp4" localSheetId="1">#REF!</definedName>
    <definedName name="______________vpp5" localSheetId="1">#REF!</definedName>
    <definedName name="______________vpp6" localSheetId="1">#REF!</definedName>
    <definedName name="______________vpp7" localSheetId="1">#REF!</definedName>
    <definedName name="_____________CEH009" localSheetId="1">#REF!</definedName>
    <definedName name="_____________Num2" localSheetId="1">#REF!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_vp1" localSheetId="1">#REF!</definedName>
    <definedName name="_____________vpp1" localSheetId="1">#REF!</definedName>
    <definedName name="_____________vpp2" localSheetId="1">#REF!</definedName>
    <definedName name="_____________vpp3" localSheetId="1">#REF!</definedName>
    <definedName name="_____________vpp4" localSheetId="1">#REF!</definedName>
    <definedName name="_____________vpp5" localSheetId="1">#REF!</definedName>
    <definedName name="_____________vpp6" localSheetId="1">#REF!</definedName>
    <definedName name="_____________vpp7" localSheetId="1">#REF!</definedName>
    <definedName name="____________CEH009" localSheetId="1">#REF!</definedName>
    <definedName name="____________Num2" localSheetId="1">#REF!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_vp1" localSheetId="1">#REF!</definedName>
    <definedName name="____________vpp1" localSheetId="1">#REF!</definedName>
    <definedName name="____________vpp2" localSheetId="1">#REF!</definedName>
    <definedName name="____________vpp3" localSheetId="1">#REF!</definedName>
    <definedName name="____________vpp4" localSheetId="1">#REF!</definedName>
    <definedName name="____________vpp5" localSheetId="1">#REF!</definedName>
    <definedName name="____________vpp6" localSheetId="1">#REF!</definedName>
    <definedName name="____________vpp7" localSheetId="1">#REF!</definedName>
    <definedName name="___________CEH009" localSheetId="1">#REF!</definedName>
    <definedName name="___________Num2" localSheetId="1">#REF!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_vp1" localSheetId="1">#REF!</definedName>
    <definedName name="___________vpp1" localSheetId="1">#REF!</definedName>
    <definedName name="___________vpp2" localSheetId="1">#REF!</definedName>
    <definedName name="___________vpp3" localSheetId="1">#REF!</definedName>
    <definedName name="___________vpp4" localSheetId="1">#REF!</definedName>
    <definedName name="___________vpp5" localSheetId="1">#REF!</definedName>
    <definedName name="___________vpp6" localSheetId="1">#REF!</definedName>
    <definedName name="___________vpp7" localSheetId="1">#REF!</definedName>
    <definedName name="__________CEH009" localSheetId="1">#REF!</definedName>
    <definedName name="__________Num2" localSheetId="1">#REF!</definedName>
    <definedName name="__________O100000">NA()</definedName>
    <definedName name="__________O66000">NA()</definedName>
    <definedName name="__________O67000" localSheetId="1">#REF!</definedName>
    <definedName name="__________O68000" localSheetId="1">#REF!</definedName>
    <definedName name="__________O69000" localSheetId="1">#REF!</definedName>
    <definedName name="__________O70000" localSheetId="1">#REF!</definedName>
    <definedName name="__________O80000" localSheetId="1">#REF!</definedName>
    <definedName name="__________SP1" localSheetId="1">[1]FES!#REF!</definedName>
    <definedName name="__________SP10" localSheetId="1">[1]FES!#REF!</definedName>
    <definedName name="__________SP11" localSheetId="1">[1]FES!#REF!</definedName>
    <definedName name="__________SP12" localSheetId="1">[1]FES!#REF!</definedName>
    <definedName name="__________SP13" localSheetId="1">[1]FES!#REF!</definedName>
    <definedName name="__________SP14" localSheetId="1">[1]FES!#REF!</definedName>
    <definedName name="__________SP15" localSheetId="1">[1]FES!#REF!</definedName>
    <definedName name="__________SP16" localSheetId="1">[1]FES!#REF!</definedName>
    <definedName name="__________SP17" localSheetId="1">[1]FES!#REF!</definedName>
    <definedName name="__________SP18" localSheetId="1">[1]FES!#REF!</definedName>
    <definedName name="__________SP19" localSheetId="1">[1]FES!#REF!</definedName>
    <definedName name="__________SP2" localSheetId="1">[1]FES!#REF!</definedName>
    <definedName name="__________SP20" localSheetId="1">[1]FES!#REF!</definedName>
    <definedName name="__________SP3" localSheetId="1">[1]FES!#REF!</definedName>
    <definedName name="__________SP4" localSheetId="1">[1]FES!#REF!</definedName>
    <definedName name="__________SP5" localSheetId="1">[1]FES!#REF!</definedName>
    <definedName name="__________SP7" localSheetId="1">[1]FES!#REF!</definedName>
    <definedName name="__________SP8" localSheetId="1">[1]FES!#REF!</definedName>
    <definedName name="__________SP9" localSheetId="1">[1]FES!#REF!</definedName>
    <definedName name="__________vp1" localSheetId="1">#REF!</definedName>
    <definedName name="__________vpp1" localSheetId="1">#REF!</definedName>
    <definedName name="__________vpp2" localSheetId="1">#REF!</definedName>
    <definedName name="__________vpp3" localSheetId="1">#REF!</definedName>
    <definedName name="__________vpp4" localSheetId="1">#REF!</definedName>
    <definedName name="__________vpp5" localSheetId="1">#REF!</definedName>
    <definedName name="__________vpp6" localSheetId="1">#REF!</definedName>
    <definedName name="__________vpp7" localSheetId="1">#REF!</definedName>
    <definedName name="_________CEH009" localSheetId="1">#REF!</definedName>
    <definedName name="_________Num2" localSheetId="1">#REF!</definedName>
    <definedName name="_________O100000" localSheetId="1">#REF!</definedName>
    <definedName name="_________O66000" localSheetId="1">#REF!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_vp1" localSheetId="1">#REF!</definedName>
    <definedName name="_________vpp1" localSheetId="1">#REF!</definedName>
    <definedName name="_________vpp2" localSheetId="1">#REF!</definedName>
    <definedName name="_________vpp3" localSheetId="1">#REF!</definedName>
    <definedName name="_________vpp4" localSheetId="1">#REF!</definedName>
    <definedName name="_________vpp5" localSheetId="1">#REF!</definedName>
    <definedName name="_________vpp6" localSheetId="1">#REF!</definedName>
    <definedName name="_________vpp7" localSheetId="1">#REF!</definedName>
    <definedName name="________CEH009" localSheetId="1">#REF!</definedName>
    <definedName name="________Num2" localSheetId="1">#REF!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_vp1" localSheetId="1">#REF!</definedName>
    <definedName name="________vpp1" localSheetId="1">#REF!</definedName>
    <definedName name="________vpp2" localSheetId="1">#REF!</definedName>
    <definedName name="________vpp3" localSheetId="1">#REF!</definedName>
    <definedName name="________vpp4" localSheetId="1">#REF!</definedName>
    <definedName name="________vpp5" localSheetId="1">#REF!</definedName>
    <definedName name="________vpp6" localSheetId="1">#REF!</definedName>
    <definedName name="________vpp7" localSheetId="1">#REF!</definedName>
    <definedName name="_______CEH009" localSheetId="1">#REF!</definedName>
    <definedName name="_______Num2" localSheetId="1">#REF!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_vp1" localSheetId="1">#REF!</definedName>
    <definedName name="_______vpp1" localSheetId="1">#REF!</definedName>
    <definedName name="_______vpp2" localSheetId="1">#REF!</definedName>
    <definedName name="_______vpp3" localSheetId="1">#REF!</definedName>
    <definedName name="_______vpp4" localSheetId="1">#REF!</definedName>
    <definedName name="_______vpp5" localSheetId="1">#REF!</definedName>
    <definedName name="_______vpp6" localSheetId="1">#REF!</definedName>
    <definedName name="_______vpp7" localSheetId="1">#REF!</definedName>
    <definedName name="______CEH009" localSheetId="1">#REF!</definedName>
    <definedName name="______Num2" localSheetId="1">#REF!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_vp1" localSheetId="1">#REF!</definedName>
    <definedName name="______vpp1" localSheetId="1">#REF!</definedName>
    <definedName name="______vpp2" localSheetId="1">#REF!</definedName>
    <definedName name="______vpp3" localSheetId="1">#REF!</definedName>
    <definedName name="______vpp4" localSheetId="1">#REF!</definedName>
    <definedName name="______vpp5" localSheetId="1">#REF!</definedName>
    <definedName name="______vpp6" localSheetId="1">#REF!</definedName>
    <definedName name="______vpp7" localSheetId="1">#REF!</definedName>
    <definedName name="_____CEH009" localSheetId="1">#REF!</definedName>
    <definedName name="_____Num2" localSheetId="1">#REF!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_vp1" localSheetId="1">#REF!</definedName>
    <definedName name="_____vpp1" localSheetId="1">#REF!</definedName>
    <definedName name="_____vpp2" localSheetId="1">#REF!</definedName>
    <definedName name="_____vpp3" localSheetId="1">#REF!</definedName>
    <definedName name="_____vpp4" localSheetId="1">#REF!</definedName>
    <definedName name="_____vpp5" localSheetId="1">#REF!</definedName>
    <definedName name="_____vpp6" localSheetId="1">#REF!</definedName>
    <definedName name="_____vpp7" localSheetId="1">#REF!</definedName>
    <definedName name="____CEH009" localSheetId="1">#REF!</definedName>
    <definedName name="____Num2" localSheetId="1">#REF!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_vp1" localSheetId="1">#REF!</definedName>
    <definedName name="____vpp1" localSheetId="1">#REF!</definedName>
    <definedName name="____vpp2" localSheetId="1">#REF!</definedName>
    <definedName name="____vpp3" localSheetId="1">#REF!</definedName>
    <definedName name="____vpp4" localSheetId="1">#REF!</definedName>
    <definedName name="____vpp5" localSheetId="1">#REF!</definedName>
    <definedName name="____vpp6" localSheetId="1">#REF!</definedName>
    <definedName name="____vpp7" localSheetId="1">#REF!</definedName>
    <definedName name="___CEH009" localSheetId="1">#REF!</definedName>
    <definedName name="___Num2" localSheetId="1">#REF!</definedName>
    <definedName name="___O100000" localSheetId="1">#REF!</definedName>
    <definedName name="___O66000" localSheetId="1">#REF!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_vp1" localSheetId="1">#REF!</definedName>
    <definedName name="___vpp1" localSheetId="1">#REF!</definedName>
    <definedName name="___vpp2" localSheetId="1">#REF!</definedName>
    <definedName name="___vpp3" localSheetId="1">#REF!</definedName>
    <definedName name="___vpp4" localSheetId="1">#REF!</definedName>
    <definedName name="___vpp5" localSheetId="1">#REF!</definedName>
    <definedName name="___vpp6" localSheetId="1">#REF!</definedName>
    <definedName name="___vpp7" localSheetId="1">#REF!</definedName>
    <definedName name="__CEH009" localSheetId="1">#REF!</definedName>
    <definedName name="__Num2" localSheetId="1">#REF!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_vp1" localSheetId="1">#REF!</definedName>
    <definedName name="__vpp1" localSheetId="1">#REF!</definedName>
    <definedName name="__vpp2" localSheetId="1">#REF!</definedName>
    <definedName name="__vpp3" localSheetId="1">#REF!</definedName>
    <definedName name="__vpp4" localSheetId="1">#REF!</definedName>
    <definedName name="__vpp5" localSheetId="1">#REF!</definedName>
    <definedName name="__vpp6" localSheetId="1">#REF!</definedName>
    <definedName name="__vpp7" localSheetId="1">#REF!</definedName>
    <definedName name="_a" localSheetId="1">#REF!</definedName>
    <definedName name="_a_1" localSheetId="1">#REF!</definedName>
    <definedName name="_CEH009" localSheetId="1">#REF!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m" localSheetId="1">#REF!</definedName>
    <definedName name="_m_1" localSheetId="1">#REF!</definedName>
    <definedName name="_n" localSheetId="1">#REF!</definedName>
    <definedName name="_n_1" localSheetId="1">#REF!</definedName>
    <definedName name="_Num2" localSheetId="1">#REF!</definedName>
    <definedName name="_o" localSheetId="1">#REF!</definedName>
    <definedName name="_o_1" localSheetId="1">#REF!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_vp1" localSheetId="1">#REF!</definedName>
    <definedName name="_vpp1" localSheetId="1">#REF!</definedName>
    <definedName name="_vpp2" localSheetId="1">#REF!</definedName>
    <definedName name="_vpp3" localSheetId="1">#REF!</definedName>
    <definedName name="_vpp4" localSheetId="1">#REF!</definedName>
    <definedName name="_vpp5" localSheetId="1">#REF!</definedName>
    <definedName name="_vpp6" localSheetId="1">#REF!</definedName>
    <definedName name="_vpp7" localSheetId="1">#REF!</definedName>
    <definedName name="A18Ф1" localSheetId="1">#REF!</definedName>
    <definedName name="b">NA()</definedName>
    <definedName name="BALEE_FLOAD" localSheetId="1">#REF!</definedName>
    <definedName name="BALEE_PROT" localSheetId="1">(#REF!,#REF!,#REF!,#REF!)</definedName>
    <definedName name="BALM_FLOAD" localSheetId="1">#REF!</definedName>
    <definedName name="BALM_PROT" localSheetId="1">(#REF!,#REF!,#REF!,#REF!)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ATA" localSheetId="1">#REF!</definedName>
    <definedName name="DATE" localSheetId="1">#REF!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OC" localSheetId="1">#REF!</definedName>
    <definedName name="Down_range" localSheetId="1">#REF!</definedName>
    <definedName name="dr">#N/A</definedName>
    <definedName name="dr_2">#N/A</definedName>
    <definedName name="dr_3">#N/A</definedName>
    <definedName name="dr_7">#N/A</definedName>
    <definedName name="ESO_ET" localSheetId="1">#REF!</definedName>
    <definedName name="ESO_PROT">NA()</definedName>
    <definedName name="ESO_PROT_2">NA()</definedName>
    <definedName name="ESO_PROT_3">NA()</definedName>
    <definedName name="ESO_PROT_7">NA()</definedName>
    <definedName name="ESOcom" localSheetId="1">#REF!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Excel_BuiltIn_Database" localSheetId="1">#REF!</definedName>
    <definedName name="Excel_BuiltIn_Database_1" localSheetId="1">#REF!</definedName>
    <definedName name="Excel_BuiltIn_Print_Titles_2" localSheetId="1">(#REF!,#REF!)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ghg" localSheetId="1" hidden="1">{#N/A,#N/A,FALSE,"Себестоимсть-97"}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mmm" localSheetId="1" hidden="1">{#N/A,#N/A,FALSE,"Себестоимсть-97"}</definedName>
    <definedName name="MO" localSheetId="1">#REF!</definedName>
    <definedName name="n">#N/A</definedName>
    <definedName name="n_2">#N/A</definedName>
    <definedName name="n_3">#N/A</definedName>
    <definedName name="n_7">#N/A</definedName>
    <definedName name="NOM" localSheetId="1">#REF!</definedName>
    <definedName name="NSRF" localSheetId="1">#REF!</definedName>
    <definedName name="Num" localSheetId="1">#REF!</definedName>
    <definedName name="o">NA()</definedName>
    <definedName name="OKTMO" localSheetId="1">#REF!</definedName>
    <definedName name="P1_ESO_PROT" localSheetId="1" hidden="1">#REF!,#REF!,#REF!,#REF!,#REF!,#REF!,#REF!,#REF!</definedName>
    <definedName name="P1_SBT_PROT" localSheetId="1" hidden="1">#REF!,#REF!,#REF!,#REF!,#REF!,#REF!,#REF!</definedName>
    <definedName name="P1_SCOPE_FLOAD" localSheetId="1" hidden="1">#REF!,#REF!,#REF!,#REF!,#REF!,#REF!</definedName>
    <definedName name="P1_SCOPE_FRML" localSheetId="1" hidden="1">#REF!,#REF!,#REF!,#REF!,#REF!,#REF!</definedName>
    <definedName name="P1_SET_PROT" localSheetId="1" hidden="1">#REF!,#REF!,#REF!,#REF!,#REF!,#REF!,#REF!</definedName>
    <definedName name="P1_SET_PRT" localSheetId="1" hidden="1">#REF!,#REF!,#REF!,#REF!,#REF!,#REF!,#REF!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polta" localSheetId="1">#REF!</definedName>
    <definedName name="REG_ET" localSheetId="1">#REF!</definedName>
    <definedName name="REG_PROT" localSheetId="1">(#REF!,#REF!,#REF!,#REF!,#REF!,#REF!,#REF!)</definedName>
    <definedName name="REGcom" localSheetId="1">#REF!</definedName>
    <definedName name="REGUL" localSheetId="1">#REF!</definedName>
    <definedName name="S1_" localSheetId="1">#REF!</definedName>
    <definedName name="S10_" localSheetId="1">#REF!</definedName>
    <definedName name="S11_" localSheetId="1">#REF!</definedName>
    <definedName name="S12_" localSheetId="1">#REF!</definedName>
    <definedName name="S13_" localSheetId="1">#REF!</definedName>
    <definedName name="S14_" localSheetId="1">#REF!</definedName>
    <definedName name="S15_" localSheetId="1">#REF!</definedName>
    <definedName name="S16_" localSheetId="1">#REF!</definedName>
    <definedName name="S17_" localSheetId="1">#REF!</definedName>
    <definedName name="S18_" localSheetId="1">#REF!</definedName>
    <definedName name="S19_" localSheetId="1">#REF!</definedName>
    <definedName name="S2_" localSheetId="1">#REF!</definedName>
    <definedName name="S20_" localSheetId="1">#REF!</definedName>
    <definedName name="S3_" localSheetId="1">#REF!</definedName>
    <definedName name="S4_" localSheetId="1">#REF!</definedName>
    <definedName name="S5_" localSheetId="1">#REF!</definedName>
    <definedName name="S6_" localSheetId="1">#REF!</definedName>
    <definedName name="S7_" localSheetId="1">#REF!</definedName>
    <definedName name="S8_" localSheetId="1">#REF!</definedName>
    <definedName name="S9_" localSheetId="1">#REF!</definedName>
    <definedName name="SBT_ET" localSheetId="1">#REF!</definedName>
    <definedName name="SBT_PROT">#N/A</definedName>
    <definedName name="SBT_PROT_2">#N/A</definedName>
    <definedName name="SBT_PROT_3">#N/A</definedName>
    <definedName name="SBT_PROT_7">NA()</definedName>
    <definedName name="SBTcom" localSheetId="1">#REF!</definedName>
    <definedName name="SC_ET_I" localSheetId="1">#REF!</definedName>
    <definedName name="SC_ET_I1" localSheetId="1">#REF!</definedName>
    <definedName name="SC_ET_I2" localSheetId="1">#REF!</definedName>
    <definedName name="SC_ET_I3" localSheetId="1">#REF!</definedName>
    <definedName name="SC_ET_O" localSheetId="1">#REF!</definedName>
    <definedName name="SC_ET_O1" localSheetId="1">#REF!</definedName>
    <definedName name="SC_ET_O2" localSheetId="1">#REF!</definedName>
    <definedName name="SC_ET_O3" localSheetId="1">#REF!</definedName>
    <definedName name="SCOPE_1_ET" localSheetId="1">#REF!</definedName>
    <definedName name="SCOPE_1_LD" localSheetId="1">#REF!</definedName>
    <definedName name="SCOPE_1_NUM" localSheetId="1">#REF!</definedName>
    <definedName name="SCOPE_1_PRT" localSheetId="1">#REF!</definedName>
    <definedName name="SCOPE_1KV" localSheetId="1">(#REF!,#REF!,#REF!,#REF!,#REF!,#REF!,#REF!,#REF!,#REF!,#REF!)</definedName>
    <definedName name="SCOPE_2_ET" localSheetId="1">#REF!</definedName>
    <definedName name="SCOPE_2_LD" localSheetId="1">#REF!</definedName>
    <definedName name="SCOPE_2_NUM" localSheetId="1">#REF!</definedName>
    <definedName name="SCOPE_2_PRT" localSheetId="1">#REF!</definedName>
    <definedName name="SCOPE_2KV" localSheetId="1">(#REF!,#REF!,#REF!,#REF!,#REF!,#REF!,#REF!,#REF!,#REF!,#REF!)</definedName>
    <definedName name="SCOPE_3_ET" localSheetId="1">#REF!</definedName>
    <definedName name="SCOPE_3_LD" localSheetId="1">#REF!</definedName>
    <definedName name="SCOPE_3_NUM" localSheetId="1">#REF!</definedName>
    <definedName name="SCOPE_3_PRT" localSheetId="1">#REF!</definedName>
    <definedName name="SCOPE_3KV" localSheetId="1">(#REF!,#REF!,#REF!,#REF!,#REF!,#REF!,#REF!,#REF!,#REF!,#REF!)</definedName>
    <definedName name="SCOPE_4KV" localSheetId="1">(#REF!,#REF!,#REF!,#REF!,#REF!,#REF!,#REF!,#REF!,#REF!,#REF!)</definedName>
    <definedName name="SCOPE_ESOLD" localSheetId="1">#REF!</definedName>
    <definedName name="SCOPE_ETALON" localSheetId="1">#REF!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HD1" localSheetId="1">#REF!</definedName>
    <definedName name="SCOPE_HD2" localSheetId="1">#REF!</definedName>
    <definedName name="SCOPE_HD3" localSheetId="1">#REF!</definedName>
    <definedName name="SCOPE_KR_PR">NA()</definedName>
    <definedName name="SCOPE_KV">NA()</definedName>
    <definedName name="SCOPE_OPF" localSheetId="1">#REF!</definedName>
    <definedName name="SCOPE_REGLD" localSheetId="1">#REF!</definedName>
    <definedName name="SCOPE_RTK_LD" localSheetId="1">(#REF!,#REF!,#REF!)</definedName>
    <definedName name="SCOPE_SBTLD" localSheetId="1">#REF!</definedName>
    <definedName name="SCOPE_SETLD" localSheetId="1">#REF!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ET" localSheetId="1">#REF!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ETcom" localSheetId="1">#REF!</definedName>
    <definedName name="Sheet2?prefix?">"H"</definedName>
    <definedName name="size" localSheetId="1">#REF!</definedName>
    <definedName name="smet" localSheetId="1" hidden="1">{#N/A,#N/A,FALSE,"Себестоимсть-97"}</definedName>
    <definedName name="SPR_PROT" localSheetId="1">(#REF!,#REF!)</definedName>
    <definedName name="T2.1?Protection" localSheetId="1">[0]!P6_T2.1?Protection</definedName>
    <definedName name="T2.1?Protection_2" localSheetId="1">[0]!P6_T2.1?Protection_2</definedName>
    <definedName name="T2.1?Protection_3" localSheetId="1">[0]!P6_T2.1?Protection_3</definedName>
    <definedName name="T2.1?Protection_7" localSheetId="1">[0]!P6_T2.1?Protection_7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" localSheetId="1">P1_T2?Protection,P2_T2?Protection</definedName>
    <definedName name="T2?Protection_2">#N/A</definedName>
    <definedName name="T2?Protection_3">NA()</definedName>
    <definedName name="T2?Protection_7">NA()</definedName>
    <definedName name="T2_DiapProt" localSheetId="1">P1_T2_DiapProt,P2_T2_DiapProt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VDOC" localSheetId="1">#REF!</definedName>
    <definedName name="wrn.Калькуляция._.себестоимости." localSheetId="1" hidden="1">{#N/A,#N/A,FALSE,"Себестоимсть-97"}</definedName>
    <definedName name="yyu">#N/A</definedName>
    <definedName name="yyu_2">#N/A</definedName>
    <definedName name="yyu_3">#N/A</definedName>
    <definedName name="yyu_7">#N/A</definedName>
    <definedName name="yyyjjjj" localSheetId="1" hidden="1">{#N/A,#N/A,FALSE,"Себестоимсть-97"}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1">#REF!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идсс" localSheetId="1" hidden="1">{#N/A,#N/A,FALSE,"Себестоимсть-97"}</definedName>
    <definedName name="вралгн">#N/A</definedName>
    <definedName name="вралгн_2">#N/A</definedName>
    <definedName name="вралгн_3">#N/A</definedName>
    <definedName name="вралгн_7">#N/A</definedName>
    <definedName name="ВТОП" localSheetId="1">#REF!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7" localSheetId="1">#REF!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мит" localSheetId="1" hidden="1">{#N/A,#N/A,FALSE,"Себестоимсть-97"}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Р" localSheetId="1">#REF!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НСРФ" localSheetId="1">#REF!</definedName>
    <definedName name="НСРФ2" localSheetId="1">#REF!</definedName>
    <definedName name="_xlnm.Print_Area" localSheetId="1">'группа 7'!$A$1:$H$208</definedName>
    <definedName name="_xlnm.Print_Area" localSheetId="0">'Победы 36 '!$A$1:$F$214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нлнееен" localSheetId="1" hidden="1">{#N/A,#N/A,FALSE,"Себестоимсть-97"}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едлагаемые_для_утверждения_тарифы_на_эл.эн" localSheetId="1">#REF!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чёт_диффер_по_времени_суток_ставок_за_эл.эн" localSheetId="1">#REF!</definedName>
    <definedName name="Расчет_диффер_ставок_платы_за_тепловую_мощность" localSheetId="1">#REF!</definedName>
    <definedName name="Расчет_дифференцированных_ставок_платы_за_теплоэнергию" localSheetId="1">#REF!</definedName>
    <definedName name="Расчет_региональной_абонентной_платы" localSheetId="1">#REF!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водная_таблица_по_эл.эн" localSheetId="1">#REF!</definedName>
    <definedName name="Сводная_таблица_тарифов_на_тепловую_энергию_и_мощность" localSheetId="1">#REF!</definedName>
    <definedName name="Сводная_таблица_тарифов_на_электроэнергию_и_мощность" localSheetId="1">#REF!</definedName>
    <definedName name="Сводные_экономические_показатели_по_потребителям" localSheetId="1">#REF!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эл.эн" localSheetId="1">#REF!</definedName>
    <definedName name="Сравнительный_анализ_ТЭП_к_расчету_тарифов" localSheetId="1">#REF!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16" localSheetId="1">#REF!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" localSheetId="1" hidden="1">{#N/A,#N/A,FALSE,"Себестоимсть-97"}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204" i="9" l="1"/>
  <c r="E168" i="9"/>
  <c r="E156" i="9"/>
  <c r="E152" i="9" s="1"/>
  <c r="E111" i="9"/>
  <c r="E99" i="9"/>
  <c r="E59" i="9"/>
  <c r="E56" i="9" s="1"/>
  <c r="E40" i="9"/>
  <c r="E198" i="9"/>
  <c r="E195" i="9"/>
  <c r="E206" i="9" s="1"/>
  <c r="E177" i="9"/>
  <c r="D111" i="9"/>
  <c r="E110" i="9"/>
  <c r="E92" i="9"/>
  <c r="E85" i="9"/>
  <c r="E72" i="9"/>
  <c r="E70" i="9" s="1"/>
  <c r="E50" i="9"/>
  <c r="E32" i="9"/>
  <c r="D27" i="9"/>
  <c r="D26" i="9"/>
  <c r="D22" i="9"/>
  <c r="E12" i="9"/>
  <c r="E55" i="9" l="1"/>
  <c r="E11" i="9"/>
  <c r="E151" i="9"/>
  <c r="E109" i="9" s="1"/>
  <c r="E49" i="9"/>
  <c r="E208" i="9" l="1"/>
  <c r="F174" i="5" l="1"/>
  <c r="Q174" i="5"/>
  <c r="E174" i="5"/>
  <c r="G174" i="5" s="1"/>
  <c r="J174" i="5"/>
  <c r="L174" i="5"/>
  <c r="N174" i="5"/>
  <c r="P174" i="5"/>
  <c r="R174" i="5"/>
  <c r="I174" i="5"/>
  <c r="K174" i="5"/>
  <c r="M174" i="5"/>
  <c r="O174" i="5"/>
  <c r="S174" i="5"/>
  <c r="H81" i="5"/>
  <c r="H68" i="5"/>
  <c r="H66" i="5"/>
  <c r="H55" i="5"/>
  <c r="H52" i="5"/>
  <c r="H51" i="5" s="1"/>
  <c r="H34" i="5"/>
  <c r="H33" i="5"/>
  <c r="H32" i="5"/>
  <c r="H30" i="5"/>
  <c r="H29" i="5"/>
  <c r="H28" i="5"/>
  <c r="F201" i="5"/>
  <c r="F200" i="5"/>
  <c r="C199" i="5"/>
  <c r="E197" i="5"/>
  <c r="E196" i="5"/>
  <c r="E195" i="5"/>
  <c r="H193" i="5"/>
  <c r="S186" i="5"/>
  <c r="R186" i="5"/>
  <c r="Q186" i="5"/>
  <c r="P186" i="5"/>
  <c r="O186" i="5"/>
  <c r="N186" i="5"/>
  <c r="M186" i="5"/>
  <c r="L186" i="5"/>
  <c r="K186" i="5"/>
  <c r="J186" i="5"/>
  <c r="I186" i="5"/>
  <c r="G186" i="5"/>
  <c r="F204" i="5" s="1"/>
  <c r="R184" i="5"/>
  <c r="Q184" i="5"/>
  <c r="P184" i="5"/>
  <c r="O184" i="5"/>
  <c r="N184" i="5"/>
  <c r="M184" i="5"/>
  <c r="L184" i="5"/>
  <c r="K184" i="5"/>
  <c r="J184" i="5"/>
  <c r="I184" i="5"/>
  <c r="E184" i="5"/>
  <c r="G184" i="5" s="1"/>
  <c r="H184" i="5" s="1"/>
  <c r="E183" i="5"/>
  <c r="F182" i="5"/>
  <c r="R182" i="5" s="1"/>
  <c r="E182" i="5"/>
  <c r="R181" i="5"/>
  <c r="Q181" i="5"/>
  <c r="P181" i="5"/>
  <c r="O181" i="5"/>
  <c r="N181" i="5"/>
  <c r="M181" i="5"/>
  <c r="L181" i="5"/>
  <c r="K181" i="5"/>
  <c r="J181" i="5"/>
  <c r="I181" i="5"/>
  <c r="E181" i="5"/>
  <c r="G181" i="5" s="1"/>
  <c r="H181" i="5" s="1"/>
  <c r="R180" i="5"/>
  <c r="Q180" i="5"/>
  <c r="P180" i="5"/>
  <c r="O180" i="5"/>
  <c r="N180" i="5"/>
  <c r="M180" i="5"/>
  <c r="L180" i="5"/>
  <c r="K180" i="5"/>
  <c r="J180" i="5"/>
  <c r="I180" i="5"/>
  <c r="E180" i="5"/>
  <c r="G180" i="5" s="1"/>
  <c r="H180" i="5" s="1"/>
  <c r="E179" i="5"/>
  <c r="R178" i="5"/>
  <c r="Q178" i="5"/>
  <c r="P178" i="5"/>
  <c r="O178" i="5"/>
  <c r="N178" i="5"/>
  <c r="M178" i="5"/>
  <c r="L178" i="5"/>
  <c r="K178" i="5"/>
  <c r="J178" i="5"/>
  <c r="I178" i="5"/>
  <c r="S178" i="5"/>
  <c r="E178" i="5"/>
  <c r="G178" i="5"/>
  <c r="H178" i="5" s="1"/>
  <c r="R177" i="5"/>
  <c r="Q177" i="5"/>
  <c r="P177" i="5"/>
  <c r="O177" i="5"/>
  <c r="N177" i="5"/>
  <c r="M177" i="5"/>
  <c r="L177" i="5"/>
  <c r="K177" i="5"/>
  <c r="J177" i="5"/>
  <c r="I177" i="5"/>
  <c r="S177" i="5" s="1"/>
  <c r="E177" i="5"/>
  <c r="G177" i="5" s="1"/>
  <c r="R176" i="5"/>
  <c r="Q176" i="5"/>
  <c r="P176" i="5"/>
  <c r="O176" i="5"/>
  <c r="N176" i="5"/>
  <c r="M176" i="5"/>
  <c r="L176" i="5"/>
  <c r="K176" i="5"/>
  <c r="J176" i="5"/>
  <c r="S176" i="5" s="1"/>
  <c r="I176" i="5"/>
  <c r="E176" i="5"/>
  <c r="G176" i="5" s="1"/>
  <c r="H176" i="5" s="1"/>
  <c r="F175" i="5"/>
  <c r="R175" i="5" s="1"/>
  <c r="E175" i="5"/>
  <c r="F172" i="5"/>
  <c r="R172" i="5"/>
  <c r="E172" i="5"/>
  <c r="G172" i="5" s="1"/>
  <c r="H172" i="5" s="1"/>
  <c r="F170" i="5"/>
  <c r="Q170" i="5" s="1"/>
  <c r="E170" i="5"/>
  <c r="G170" i="5" s="1"/>
  <c r="F168" i="5"/>
  <c r="E168" i="5"/>
  <c r="F165" i="5"/>
  <c r="O165" i="5" s="1"/>
  <c r="E165" i="5"/>
  <c r="G165" i="5" s="1"/>
  <c r="R163" i="5"/>
  <c r="Q163" i="5"/>
  <c r="P163" i="5"/>
  <c r="O163" i="5"/>
  <c r="N163" i="5"/>
  <c r="M163" i="5"/>
  <c r="L163" i="5"/>
  <c r="K163" i="5"/>
  <c r="J163" i="5"/>
  <c r="I163" i="5"/>
  <c r="E163" i="5"/>
  <c r="G163" i="5" s="1"/>
  <c r="H163" i="5" s="1"/>
  <c r="R162" i="5"/>
  <c r="Q162" i="5"/>
  <c r="P162" i="5"/>
  <c r="O162" i="5"/>
  <c r="N162" i="5"/>
  <c r="M162" i="5"/>
  <c r="L162" i="5"/>
  <c r="K162" i="5"/>
  <c r="J162" i="5"/>
  <c r="I162" i="5"/>
  <c r="S162" i="5" s="1"/>
  <c r="E162" i="5"/>
  <c r="G162" i="5"/>
  <c r="H162" i="5" s="1"/>
  <c r="E161" i="5"/>
  <c r="R160" i="5"/>
  <c r="Q160" i="5"/>
  <c r="P160" i="5"/>
  <c r="O160" i="5"/>
  <c r="N160" i="5"/>
  <c r="M160" i="5"/>
  <c r="L160" i="5"/>
  <c r="K160" i="5"/>
  <c r="J160" i="5"/>
  <c r="I160" i="5"/>
  <c r="E160" i="5"/>
  <c r="G160" i="5" s="1"/>
  <c r="H160" i="5" s="1"/>
  <c r="R159" i="5"/>
  <c r="Q159" i="5"/>
  <c r="P159" i="5"/>
  <c r="O159" i="5"/>
  <c r="N159" i="5"/>
  <c r="M159" i="5"/>
  <c r="L159" i="5"/>
  <c r="K159" i="5"/>
  <c r="J159" i="5"/>
  <c r="I159" i="5"/>
  <c r="E159" i="5"/>
  <c r="G159" i="5" s="1"/>
  <c r="R158" i="5"/>
  <c r="Q158" i="5"/>
  <c r="P158" i="5"/>
  <c r="O158" i="5"/>
  <c r="N158" i="5"/>
  <c r="M158" i="5"/>
  <c r="L158" i="5"/>
  <c r="K158" i="5"/>
  <c r="J158" i="5"/>
  <c r="I158" i="5"/>
  <c r="E158" i="5"/>
  <c r="G158" i="5" s="1"/>
  <c r="H158" i="5" s="1"/>
  <c r="R157" i="5"/>
  <c r="Q157" i="5"/>
  <c r="P157" i="5"/>
  <c r="O157" i="5"/>
  <c r="N157" i="5"/>
  <c r="M157" i="5"/>
  <c r="L157" i="5"/>
  <c r="K157" i="5"/>
  <c r="J157" i="5"/>
  <c r="I157" i="5"/>
  <c r="E157" i="5"/>
  <c r="G157" i="5" s="1"/>
  <c r="H157" i="5" s="1"/>
  <c r="R156" i="5"/>
  <c r="Q156" i="5"/>
  <c r="P156" i="5"/>
  <c r="O156" i="5"/>
  <c r="N156" i="5"/>
  <c r="M156" i="5"/>
  <c r="L156" i="5"/>
  <c r="K156" i="5"/>
  <c r="J156" i="5"/>
  <c r="I156" i="5"/>
  <c r="E156" i="5"/>
  <c r="G156" i="5" s="1"/>
  <c r="H156" i="5" s="1"/>
  <c r="R155" i="5"/>
  <c r="Q155" i="5"/>
  <c r="P155" i="5"/>
  <c r="O155" i="5"/>
  <c r="N155" i="5"/>
  <c r="M155" i="5"/>
  <c r="L155" i="5"/>
  <c r="K155" i="5"/>
  <c r="J155" i="5"/>
  <c r="I155" i="5"/>
  <c r="S155" i="5" s="1"/>
  <c r="E155" i="5"/>
  <c r="G155" i="5" s="1"/>
  <c r="F154" i="5"/>
  <c r="Q154" i="5"/>
  <c r="E154" i="5"/>
  <c r="G154" i="5" s="1"/>
  <c r="H154" i="5" s="1"/>
  <c r="R153" i="5"/>
  <c r="Q153" i="5"/>
  <c r="P153" i="5"/>
  <c r="O153" i="5"/>
  <c r="N153" i="5"/>
  <c r="M153" i="5"/>
  <c r="L153" i="5"/>
  <c r="K153" i="5"/>
  <c r="J153" i="5"/>
  <c r="I153" i="5"/>
  <c r="S153" i="5" s="1"/>
  <c r="E153" i="5"/>
  <c r="G153" i="5" s="1"/>
  <c r="H153" i="5" s="1"/>
  <c r="R152" i="5"/>
  <c r="Q152" i="5"/>
  <c r="P152" i="5"/>
  <c r="O152" i="5"/>
  <c r="N152" i="5"/>
  <c r="M152" i="5"/>
  <c r="L152" i="5"/>
  <c r="K152" i="5"/>
  <c r="J152" i="5"/>
  <c r="I152" i="5"/>
  <c r="E152" i="5"/>
  <c r="G152" i="5" s="1"/>
  <c r="R151" i="5"/>
  <c r="Q151" i="5"/>
  <c r="P151" i="5"/>
  <c r="O151" i="5"/>
  <c r="N151" i="5"/>
  <c r="M151" i="5"/>
  <c r="L151" i="5"/>
  <c r="K151" i="5"/>
  <c r="J151" i="5"/>
  <c r="I151" i="5"/>
  <c r="E151" i="5"/>
  <c r="G151" i="5" s="1"/>
  <c r="H151" i="5" s="1"/>
  <c r="R150" i="5"/>
  <c r="Q150" i="5"/>
  <c r="P150" i="5"/>
  <c r="O150" i="5"/>
  <c r="N150" i="5"/>
  <c r="M150" i="5"/>
  <c r="L150" i="5"/>
  <c r="K150" i="5"/>
  <c r="J150" i="5"/>
  <c r="I150" i="5"/>
  <c r="E150" i="5"/>
  <c r="G150" i="5" s="1"/>
  <c r="H150" i="5" s="1"/>
  <c r="E146" i="5"/>
  <c r="E145" i="5"/>
  <c r="F142" i="5"/>
  <c r="F146" i="5" s="1"/>
  <c r="E142" i="5"/>
  <c r="F141" i="5"/>
  <c r="Q141" i="5"/>
  <c r="E141" i="5"/>
  <c r="G141" i="5"/>
  <c r="H141" i="5" s="1"/>
  <c r="R137" i="5"/>
  <c r="Q137" i="5"/>
  <c r="P137" i="5"/>
  <c r="O137" i="5"/>
  <c r="N137" i="5"/>
  <c r="M137" i="5"/>
  <c r="L137" i="5"/>
  <c r="K137" i="5"/>
  <c r="J137" i="5"/>
  <c r="I137" i="5"/>
  <c r="S137" i="5" s="1"/>
  <c r="E137" i="5"/>
  <c r="G137" i="5" s="1"/>
  <c r="R136" i="5"/>
  <c r="Q136" i="5"/>
  <c r="P136" i="5"/>
  <c r="O136" i="5"/>
  <c r="N136" i="5"/>
  <c r="M136" i="5"/>
  <c r="L136" i="5"/>
  <c r="K136" i="5"/>
  <c r="J136" i="5"/>
  <c r="S136" i="5" s="1"/>
  <c r="I136" i="5"/>
  <c r="E136" i="5"/>
  <c r="G136" i="5" s="1"/>
  <c r="H136" i="5" s="1"/>
  <c r="R135" i="5"/>
  <c r="Q135" i="5"/>
  <c r="P135" i="5"/>
  <c r="O135" i="5"/>
  <c r="N135" i="5"/>
  <c r="M135" i="5"/>
  <c r="L135" i="5"/>
  <c r="K135" i="5"/>
  <c r="J135" i="5"/>
  <c r="I135" i="5"/>
  <c r="E135" i="5"/>
  <c r="G135" i="5" s="1"/>
  <c r="H135" i="5" s="1"/>
  <c r="R134" i="5"/>
  <c r="Q134" i="5"/>
  <c r="P134" i="5"/>
  <c r="O134" i="5"/>
  <c r="N134" i="5"/>
  <c r="M134" i="5"/>
  <c r="L134" i="5"/>
  <c r="K134" i="5"/>
  <c r="J134" i="5"/>
  <c r="I134" i="5"/>
  <c r="E134" i="5"/>
  <c r="G134" i="5" s="1"/>
  <c r="H134" i="5" s="1"/>
  <c r="R133" i="5"/>
  <c r="Q133" i="5"/>
  <c r="P133" i="5"/>
  <c r="O133" i="5"/>
  <c r="N133" i="5"/>
  <c r="M133" i="5"/>
  <c r="L133" i="5"/>
  <c r="K133" i="5"/>
  <c r="J133" i="5"/>
  <c r="I133" i="5"/>
  <c r="S133" i="5" s="1"/>
  <c r="E133" i="5"/>
  <c r="G133" i="5" s="1"/>
  <c r="H133" i="5" s="1"/>
  <c r="R132" i="5"/>
  <c r="Q132" i="5"/>
  <c r="P132" i="5"/>
  <c r="O132" i="5"/>
  <c r="N132" i="5"/>
  <c r="M132" i="5"/>
  <c r="L132" i="5"/>
  <c r="K132" i="5"/>
  <c r="J132" i="5"/>
  <c r="I132" i="5"/>
  <c r="E132" i="5"/>
  <c r="G132" i="5" s="1"/>
  <c r="H132" i="5" s="1"/>
  <c r="R131" i="5"/>
  <c r="Q131" i="5"/>
  <c r="P131" i="5"/>
  <c r="O131" i="5"/>
  <c r="N131" i="5"/>
  <c r="M131" i="5"/>
  <c r="L131" i="5"/>
  <c r="K131" i="5"/>
  <c r="J131" i="5"/>
  <c r="I131" i="5"/>
  <c r="S131" i="5" s="1"/>
  <c r="E131" i="5"/>
  <c r="G131" i="5"/>
  <c r="H131" i="5" s="1"/>
  <c r="R130" i="5"/>
  <c r="Q130" i="5"/>
  <c r="P130" i="5"/>
  <c r="O130" i="5"/>
  <c r="N130" i="5"/>
  <c r="M130" i="5"/>
  <c r="L130" i="5"/>
  <c r="K130" i="5"/>
  <c r="J130" i="5"/>
  <c r="I130" i="5"/>
  <c r="S130" i="5" s="1"/>
  <c r="E130" i="5"/>
  <c r="G130" i="5" s="1"/>
  <c r="R129" i="5"/>
  <c r="Q129" i="5"/>
  <c r="P129" i="5"/>
  <c r="O129" i="5"/>
  <c r="N129" i="5"/>
  <c r="M129" i="5"/>
  <c r="L129" i="5"/>
  <c r="K129" i="5"/>
  <c r="J129" i="5"/>
  <c r="I129" i="5"/>
  <c r="E129" i="5"/>
  <c r="G129" i="5" s="1"/>
  <c r="H129" i="5" s="1"/>
  <c r="R128" i="5"/>
  <c r="Q128" i="5"/>
  <c r="P128" i="5"/>
  <c r="O128" i="5"/>
  <c r="N128" i="5"/>
  <c r="M128" i="5"/>
  <c r="L128" i="5"/>
  <c r="K128" i="5"/>
  <c r="J128" i="5"/>
  <c r="I128" i="5"/>
  <c r="E128" i="5"/>
  <c r="G128" i="5"/>
  <c r="H128" i="5" s="1"/>
  <c r="R126" i="5"/>
  <c r="Q126" i="5"/>
  <c r="P126" i="5"/>
  <c r="O126" i="5"/>
  <c r="N126" i="5"/>
  <c r="M126" i="5"/>
  <c r="L126" i="5"/>
  <c r="K126" i="5"/>
  <c r="J126" i="5"/>
  <c r="I126" i="5"/>
  <c r="S126" i="5" s="1"/>
  <c r="E126" i="5"/>
  <c r="G126" i="5" s="1"/>
  <c r="H126" i="5" s="1"/>
  <c r="R125" i="5"/>
  <c r="Q125" i="5"/>
  <c r="P125" i="5"/>
  <c r="O125" i="5"/>
  <c r="N125" i="5"/>
  <c r="M125" i="5"/>
  <c r="L125" i="5"/>
  <c r="K125" i="5"/>
  <c r="J125" i="5"/>
  <c r="S125" i="5" s="1"/>
  <c r="I125" i="5"/>
  <c r="E125" i="5"/>
  <c r="G125" i="5" s="1"/>
  <c r="H125" i="5" s="1"/>
  <c r="R122" i="5"/>
  <c r="Q122" i="5"/>
  <c r="P122" i="5"/>
  <c r="O122" i="5"/>
  <c r="N122" i="5"/>
  <c r="M122" i="5"/>
  <c r="L122" i="5"/>
  <c r="K122" i="5"/>
  <c r="J122" i="5"/>
  <c r="I122" i="5"/>
  <c r="S122" i="5" s="1"/>
  <c r="E122" i="5"/>
  <c r="G122" i="5" s="1"/>
  <c r="H122" i="5" s="1"/>
  <c r="F121" i="5"/>
  <c r="R121" i="5" s="1"/>
  <c r="E121" i="5"/>
  <c r="F120" i="5"/>
  <c r="R120" i="5"/>
  <c r="E120" i="5"/>
  <c r="G120" i="5" s="1"/>
  <c r="H120" i="5" s="1"/>
  <c r="I119" i="5"/>
  <c r="F119" i="5"/>
  <c r="R119" i="5"/>
  <c r="E119" i="5"/>
  <c r="G119" i="5" s="1"/>
  <c r="H119" i="5" s="1"/>
  <c r="F118" i="5"/>
  <c r="R118" i="5" s="1"/>
  <c r="E118" i="5"/>
  <c r="G118" i="5" s="1"/>
  <c r="F117" i="5"/>
  <c r="R117" i="5"/>
  <c r="E117" i="5"/>
  <c r="R114" i="5"/>
  <c r="Q114" i="5"/>
  <c r="P114" i="5"/>
  <c r="O114" i="5"/>
  <c r="N114" i="5"/>
  <c r="M114" i="5"/>
  <c r="L114" i="5"/>
  <c r="K114" i="5"/>
  <c r="J114" i="5"/>
  <c r="I114" i="5"/>
  <c r="E114" i="5"/>
  <c r="G114" i="5" s="1"/>
  <c r="H114" i="5" s="1"/>
  <c r="R113" i="5"/>
  <c r="Q113" i="5"/>
  <c r="P113" i="5"/>
  <c r="O113" i="5"/>
  <c r="N113" i="5"/>
  <c r="M113" i="5"/>
  <c r="L113" i="5"/>
  <c r="K113" i="5"/>
  <c r="J113" i="5"/>
  <c r="I113" i="5"/>
  <c r="E113" i="5"/>
  <c r="G113" i="5" s="1"/>
  <c r="H113" i="5" s="1"/>
  <c r="R112" i="5"/>
  <c r="Q112" i="5"/>
  <c r="P112" i="5"/>
  <c r="O112" i="5"/>
  <c r="N112" i="5"/>
  <c r="M112" i="5"/>
  <c r="L112" i="5"/>
  <c r="K112" i="5"/>
  <c r="J112" i="5"/>
  <c r="I112" i="5"/>
  <c r="E112" i="5"/>
  <c r="G112" i="5" s="1"/>
  <c r="H112" i="5" s="1"/>
  <c r="R111" i="5"/>
  <c r="Q111" i="5"/>
  <c r="P111" i="5"/>
  <c r="O111" i="5"/>
  <c r="N111" i="5"/>
  <c r="M111" i="5"/>
  <c r="L111" i="5"/>
  <c r="K111" i="5"/>
  <c r="J111" i="5"/>
  <c r="I111" i="5"/>
  <c r="E111" i="5"/>
  <c r="G111" i="5" s="1"/>
  <c r="R110" i="5"/>
  <c r="Q110" i="5"/>
  <c r="P110" i="5"/>
  <c r="O110" i="5"/>
  <c r="N110" i="5"/>
  <c r="M110" i="5"/>
  <c r="L110" i="5"/>
  <c r="K110" i="5"/>
  <c r="J110" i="5"/>
  <c r="I110" i="5"/>
  <c r="E110" i="5"/>
  <c r="G110" i="5" s="1"/>
  <c r="H110" i="5" s="1"/>
  <c r="F104" i="5"/>
  <c r="E104" i="5"/>
  <c r="R103" i="5"/>
  <c r="Q103" i="5"/>
  <c r="P103" i="5"/>
  <c r="O103" i="5"/>
  <c r="N103" i="5"/>
  <c r="M103" i="5"/>
  <c r="L103" i="5"/>
  <c r="K103" i="5"/>
  <c r="J103" i="5"/>
  <c r="I103" i="5"/>
  <c r="E103" i="5"/>
  <c r="G103" i="5" s="1"/>
  <c r="H103" i="5" s="1"/>
  <c r="F95" i="5"/>
  <c r="E95" i="5"/>
  <c r="F89" i="5"/>
  <c r="R89" i="5" s="1"/>
  <c r="E89" i="5"/>
  <c r="F87" i="5"/>
  <c r="R87" i="5" s="1"/>
  <c r="E87" i="5"/>
  <c r="R86" i="5"/>
  <c r="Q86" i="5"/>
  <c r="P86" i="5"/>
  <c r="O86" i="5"/>
  <c r="N86" i="5"/>
  <c r="M86" i="5"/>
  <c r="L86" i="5"/>
  <c r="K86" i="5"/>
  <c r="J86" i="5"/>
  <c r="I86" i="5"/>
  <c r="E86" i="5"/>
  <c r="G86" i="5" s="1"/>
  <c r="H86" i="5" s="1"/>
  <c r="E81" i="5"/>
  <c r="R80" i="5"/>
  <c r="Q80" i="5"/>
  <c r="P80" i="5"/>
  <c r="O80" i="5"/>
  <c r="N80" i="5"/>
  <c r="M80" i="5"/>
  <c r="L80" i="5"/>
  <c r="K80" i="5"/>
  <c r="J80" i="5"/>
  <c r="S80" i="5" s="1"/>
  <c r="I80" i="5"/>
  <c r="E80" i="5"/>
  <c r="G80" i="5" s="1"/>
  <c r="H80" i="5" s="1"/>
  <c r="R75" i="5"/>
  <c r="Q75" i="5"/>
  <c r="P75" i="5"/>
  <c r="O75" i="5"/>
  <c r="N75" i="5"/>
  <c r="M75" i="5"/>
  <c r="L75" i="5"/>
  <c r="K75" i="5"/>
  <c r="J75" i="5"/>
  <c r="I75" i="5"/>
  <c r="S75" i="5" s="1"/>
  <c r="E75" i="5"/>
  <c r="G75" i="5"/>
  <c r="H75" i="5" s="1"/>
  <c r="R73" i="5"/>
  <c r="Q73" i="5"/>
  <c r="P73" i="5"/>
  <c r="O73" i="5"/>
  <c r="N73" i="5"/>
  <c r="M73" i="5"/>
  <c r="L73" i="5"/>
  <c r="K73" i="5"/>
  <c r="J73" i="5"/>
  <c r="I73" i="5"/>
  <c r="S73" i="5" s="1"/>
  <c r="E73" i="5"/>
  <c r="G73" i="5" s="1"/>
  <c r="F66" i="5"/>
  <c r="R66" i="5" s="1"/>
  <c r="E66" i="5"/>
  <c r="R64" i="5"/>
  <c r="Q64" i="5"/>
  <c r="P64" i="5"/>
  <c r="O64" i="5"/>
  <c r="N64" i="5"/>
  <c r="M64" i="5"/>
  <c r="L64" i="5"/>
  <c r="K64" i="5"/>
  <c r="J64" i="5"/>
  <c r="I64" i="5"/>
  <c r="E64" i="5"/>
  <c r="G64" i="5" s="1"/>
  <c r="H64" i="5" s="1"/>
  <c r="F52" i="5"/>
  <c r="E52" i="5"/>
  <c r="R50" i="5"/>
  <c r="Q50" i="5"/>
  <c r="P50" i="5"/>
  <c r="O50" i="5"/>
  <c r="N50" i="5"/>
  <c r="M50" i="5"/>
  <c r="L50" i="5"/>
  <c r="K50" i="5"/>
  <c r="J50" i="5"/>
  <c r="I50" i="5"/>
  <c r="E50" i="5"/>
  <c r="G50" i="5" s="1"/>
  <c r="H50" i="5" s="1"/>
  <c r="R49" i="5"/>
  <c r="Q49" i="5"/>
  <c r="P49" i="5"/>
  <c r="O49" i="5"/>
  <c r="N49" i="5"/>
  <c r="M49" i="5"/>
  <c r="L49" i="5"/>
  <c r="K49" i="5"/>
  <c r="J49" i="5"/>
  <c r="I49" i="5"/>
  <c r="S49" i="5"/>
  <c r="E49" i="5"/>
  <c r="G49" i="5"/>
  <c r="H49" i="5" s="1"/>
  <c r="R48" i="5"/>
  <c r="Q48" i="5"/>
  <c r="P48" i="5"/>
  <c r="O48" i="5"/>
  <c r="N48" i="5"/>
  <c r="M48" i="5"/>
  <c r="L48" i="5"/>
  <c r="K48" i="5"/>
  <c r="J48" i="5"/>
  <c r="I48" i="5"/>
  <c r="S48" i="5" s="1"/>
  <c r="E48" i="5"/>
  <c r="G48" i="5" s="1"/>
  <c r="R47" i="5"/>
  <c r="Q47" i="5"/>
  <c r="P47" i="5"/>
  <c r="O47" i="5"/>
  <c r="N47" i="5"/>
  <c r="M47" i="5"/>
  <c r="L47" i="5"/>
  <c r="K47" i="5"/>
  <c r="J47" i="5"/>
  <c r="I47" i="5"/>
  <c r="E47" i="5"/>
  <c r="G47" i="5" s="1"/>
  <c r="H47" i="5" s="1"/>
  <c r="E36" i="5"/>
  <c r="F28" i="5"/>
  <c r="R28" i="5" s="1"/>
  <c r="E28" i="5"/>
  <c r="R24" i="5"/>
  <c r="Q24" i="5"/>
  <c r="P24" i="5"/>
  <c r="O24" i="5"/>
  <c r="N24" i="5"/>
  <c r="M24" i="5"/>
  <c r="L24" i="5"/>
  <c r="K24" i="5"/>
  <c r="J24" i="5"/>
  <c r="S24" i="5" s="1"/>
  <c r="I24" i="5"/>
  <c r="E24" i="5"/>
  <c r="G24" i="5" s="1"/>
  <c r="H24" i="5" s="1"/>
  <c r="R23" i="5"/>
  <c r="Q23" i="5"/>
  <c r="P23" i="5"/>
  <c r="O23" i="5"/>
  <c r="N23" i="5"/>
  <c r="M23" i="5"/>
  <c r="L23" i="5"/>
  <c r="K23" i="5"/>
  <c r="J23" i="5"/>
  <c r="I23" i="5"/>
  <c r="S23" i="5" s="1"/>
  <c r="E23" i="5"/>
  <c r="G23" i="5" s="1"/>
  <c r="H23" i="5" s="1"/>
  <c r="D23" i="5"/>
  <c r="R22" i="5"/>
  <c r="Q22" i="5"/>
  <c r="P22" i="5"/>
  <c r="O22" i="5"/>
  <c r="N22" i="5"/>
  <c r="M22" i="5"/>
  <c r="L22" i="5"/>
  <c r="K22" i="5"/>
  <c r="J22" i="5"/>
  <c r="I22" i="5"/>
  <c r="E22" i="5"/>
  <c r="G22" i="5" s="1"/>
  <c r="H22" i="5" s="1"/>
  <c r="D22" i="5"/>
  <c r="R21" i="5"/>
  <c r="Q21" i="5"/>
  <c r="P21" i="5"/>
  <c r="O21" i="5"/>
  <c r="N21" i="5"/>
  <c r="M21" i="5"/>
  <c r="L21" i="5"/>
  <c r="K21" i="5"/>
  <c r="J21" i="5"/>
  <c r="I21" i="5"/>
  <c r="S21" i="5" s="1"/>
  <c r="E21" i="5"/>
  <c r="G21" i="5" s="1"/>
  <c r="H21" i="5" s="1"/>
  <c r="R20" i="5"/>
  <c r="Q20" i="5"/>
  <c r="P20" i="5"/>
  <c r="O20" i="5"/>
  <c r="N20" i="5"/>
  <c r="M20" i="5"/>
  <c r="L20" i="5"/>
  <c r="K20" i="5"/>
  <c r="J20" i="5"/>
  <c r="I20" i="5"/>
  <c r="E20" i="5"/>
  <c r="G20" i="5" s="1"/>
  <c r="R19" i="5"/>
  <c r="Q19" i="5"/>
  <c r="P19" i="5"/>
  <c r="O19" i="5"/>
  <c r="N19" i="5"/>
  <c r="M19" i="5"/>
  <c r="L19" i="5"/>
  <c r="K19" i="5"/>
  <c r="J19" i="5"/>
  <c r="I19" i="5"/>
  <c r="E19" i="5"/>
  <c r="G19" i="5" s="1"/>
  <c r="H19" i="5" s="1"/>
  <c r="R18" i="5"/>
  <c r="Q18" i="5"/>
  <c r="P18" i="5"/>
  <c r="O18" i="5"/>
  <c r="N18" i="5"/>
  <c r="M18" i="5"/>
  <c r="L18" i="5"/>
  <c r="K18" i="5"/>
  <c r="J18" i="5"/>
  <c r="I18" i="5"/>
  <c r="D18" i="5"/>
  <c r="R17" i="5"/>
  <c r="Q17" i="5"/>
  <c r="P17" i="5"/>
  <c r="O17" i="5"/>
  <c r="N17" i="5"/>
  <c r="M17" i="5"/>
  <c r="L17" i="5"/>
  <c r="K17" i="5"/>
  <c r="J17" i="5"/>
  <c r="I17" i="5"/>
  <c r="E17" i="5"/>
  <c r="G17" i="5" s="1"/>
  <c r="H17" i="5" s="1"/>
  <c r="R16" i="5"/>
  <c r="Q16" i="5"/>
  <c r="P16" i="5"/>
  <c r="O16" i="5"/>
  <c r="N16" i="5"/>
  <c r="M16" i="5"/>
  <c r="L16" i="5"/>
  <c r="K16" i="5"/>
  <c r="J16" i="5"/>
  <c r="I16" i="5"/>
  <c r="E16" i="5"/>
  <c r="G16" i="5" s="1"/>
  <c r="H16" i="5" s="1"/>
  <c r="R15" i="5"/>
  <c r="Q15" i="5"/>
  <c r="P15" i="5"/>
  <c r="O15" i="5"/>
  <c r="N15" i="5"/>
  <c r="M15" i="5"/>
  <c r="L15" i="5"/>
  <c r="K15" i="5"/>
  <c r="J15" i="5"/>
  <c r="I15" i="5"/>
  <c r="E15" i="5"/>
  <c r="G15" i="5"/>
  <c r="H15" i="5" s="1"/>
  <c r="R14" i="5"/>
  <c r="Q14" i="5"/>
  <c r="P14" i="5"/>
  <c r="O14" i="5"/>
  <c r="N14" i="5"/>
  <c r="M14" i="5"/>
  <c r="L14" i="5"/>
  <c r="K14" i="5"/>
  <c r="J14" i="5"/>
  <c r="I14" i="5"/>
  <c r="E14" i="5"/>
  <c r="G14" i="5" s="1"/>
  <c r="R13" i="5"/>
  <c r="Q13" i="5"/>
  <c r="P13" i="5"/>
  <c r="O13" i="5"/>
  <c r="N13" i="5"/>
  <c r="M13" i="5"/>
  <c r="L13" i="5"/>
  <c r="K13" i="5"/>
  <c r="J13" i="5"/>
  <c r="I13" i="5"/>
  <c r="E13" i="5"/>
  <c r="G13" i="5" s="1"/>
  <c r="E10" i="5"/>
  <c r="F9" i="5"/>
  <c r="P9" i="5" s="1"/>
  <c r="E9" i="5"/>
  <c r="C2" i="5"/>
  <c r="S50" i="5"/>
  <c r="S103" i="5"/>
  <c r="S157" i="5"/>
  <c r="S113" i="5"/>
  <c r="S128" i="5"/>
  <c r="S150" i="5"/>
  <c r="S159" i="5"/>
  <c r="G175" i="5"/>
  <c r="G204" i="5"/>
  <c r="H204" i="5" s="1"/>
  <c r="H190" i="5"/>
  <c r="S20" i="5"/>
  <c r="S110" i="5"/>
  <c r="S158" i="5"/>
  <c r="G168" i="5"/>
  <c r="H168" i="5" s="1"/>
  <c r="G117" i="5"/>
  <c r="H117" i="5" s="1"/>
  <c r="I117" i="5"/>
  <c r="M117" i="5"/>
  <c r="Q117" i="5"/>
  <c r="K119" i="5"/>
  <c r="O119" i="5"/>
  <c r="G121" i="5"/>
  <c r="H121" i="5" s="1"/>
  <c r="I121" i="5"/>
  <c r="M121" i="5"/>
  <c r="Q121" i="5"/>
  <c r="S135" i="5"/>
  <c r="K117" i="5"/>
  <c r="O117" i="5"/>
  <c r="M119" i="5"/>
  <c r="Q119" i="5"/>
  <c r="K121" i="5"/>
  <c r="O121" i="5"/>
  <c r="I95" i="5"/>
  <c r="Q95" i="5"/>
  <c r="S13" i="5"/>
  <c r="S14" i="5"/>
  <c r="S15" i="5"/>
  <c r="S16" i="5"/>
  <c r="S17" i="5"/>
  <c r="G28" i="5"/>
  <c r="I66" i="5"/>
  <c r="K95" i="5"/>
  <c r="O95" i="5"/>
  <c r="S160" i="5"/>
  <c r="S180" i="5"/>
  <c r="S181" i="5"/>
  <c r="G142" i="5"/>
  <c r="H142" i="5" s="1"/>
  <c r="I142" i="5"/>
  <c r="M142" i="5"/>
  <c r="Q142" i="5"/>
  <c r="G146" i="5"/>
  <c r="H146" i="5" s="1"/>
  <c r="K142" i="5"/>
  <c r="O142" i="5"/>
  <c r="N9" i="5"/>
  <c r="R9" i="5"/>
  <c r="I9" i="5"/>
  <c r="K9" i="5"/>
  <c r="M9" i="5"/>
  <c r="O9" i="5"/>
  <c r="Q9" i="5"/>
  <c r="F10" i="5"/>
  <c r="I28" i="5"/>
  <c r="K28" i="5"/>
  <c r="M28" i="5"/>
  <c r="O28" i="5"/>
  <c r="Q28" i="5"/>
  <c r="J52" i="5"/>
  <c r="L52" i="5"/>
  <c r="N52" i="5"/>
  <c r="P52" i="5"/>
  <c r="R52" i="5"/>
  <c r="M66" i="5"/>
  <c r="Q66" i="5"/>
  <c r="I87" i="5"/>
  <c r="K87" i="5"/>
  <c r="M87" i="5"/>
  <c r="O87" i="5"/>
  <c r="Q87" i="5"/>
  <c r="I89" i="5"/>
  <c r="K89" i="5"/>
  <c r="M89" i="5"/>
  <c r="O89" i="5"/>
  <c r="Q89" i="5"/>
  <c r="J95" i="5"/>
  <c r="L95" i="5"/>
  <c r="N95" i="5"/>
  <c r="P95" i="5"/>
  <c r="I104" i="5"/>
  <c r="M104" i="5"/>
  <c r="Q104" i="5"/>
  <c r="J117" i="5"/>
  <c r="L117" i="5"/>
  <c r="N117" i="5"/>
  <c r="P117" i="5"/>
  <c r="I118" i="5"/>
  <c r="K118" i="5"/>
  <c r="M118" i="5"/>
  <c r="O118" i="5"/>
  <c r="Q118" i="5"/>
  <c r="J119" i="5"/>
  <c r="L119" i="5"/>
  <c r="N119" i="5"/>
  <c r="P119" i="5"/>
  <c r="I120" i="5"/>
  <c r="K120" i="5"/>
  <c r="M120" i="5"/>
  <c r="O120" i="5"/>
  <c r="Q120" i="5"/>
  <c r="J121" i="5"/>
  <c r="L121" i="5"/>
  <c r="N121" i="5"/>
  <c r="P121" i="5"/>
  <c r="R146" i="5"/>
  <c r="P146" i="5"/>
  <c r="N146" i="5"/>
  <c r="L146" i="5"/>
  <c r="J146" i="5"/>
  <c r="Q146" i="5"/>
  <c r="O146" i="5"/>
  <c r="M146" i="5"/>
  <c r="K146" i="5"/>
  <c r="I146" i="5"/>
  <c r="J9" i="5"/>
  <c r="L9" i="5"/>
  <c r="J28" i="5"/>
  <c r="L28" i="5"/>
  <c r="N28" i="5"/>
  <c r="P28" i="5"/>
  <c r="I52" i="5"/>
  <c r="K52" i="5"/>
  <c r="M52" i="5"/>
  <c r="O52" i="5"/>
  <c r="L66" i="5"/>
  <c r="P66" i="5"/>
  <c r="J87" i="5"/>
  <c r="L87" i="5"/>
  <c r="N87" i="5"/>
  <c r="P87" i="5"/>
  <c r="J89" i="5"/>
  <c r="L89" i="5"/>
  <c r="N89" i="5"/>
  <c r="P89" i="5"/>
  <c r="L104" i="5"/>
  <c r="P104" i="5"/>
  <c r="J118" i="5"/>
  <c r="L118" i="5"/>
  <c r="N118" i="5"/>
  <c r="P118" i="5"/>
  <c r="J120" i="5"/>
  <c r="L120" i="5"/>
  <c r="N120" i="5"/>
  <c r="P120" i="5"/>
  <c r="J141" i="5"/>
  <c r="L141" i="5"/>
  <c r="N141" i="5"/>
  <c r="P141" i="5"/>
  <c r="R141" i="5"/>
  <c r="F145" i="5"/>
  <c r="G145" i="5" s="1"/>
  <c r="H145" i="5" s="1"/>
  <c r="J154" i="5"/>
  <c r="L154" i="5"/>
  <c r="N154" i="5"/>
  <c r="P154" i="5"/>
  <c r="R154" i="5"/>
  <c r="R168" i="5"/>
  <c r="P168" i="5"/>
  <c r="N168" i="5"/>
  <c r="L168" i="5"/>
  <c r="J168" i="5"/>
  <c r="Q168" i="5"/>
  <c r="O168" i="5"/>
  <c r="M168" i="5"/>
  <c r="K168" i="5"/>
  <c r="I168" i="5"/>
  <c r="I141" i="5"/>
  <c r="K141" i="5"/>
  <c r="M141" i="5"/>
  <c r="O141" i="5"/>
  <c r="J142" i="5"/>
  <c r="L142" i="5"/>
  <c r="N142" i="5"/>
  <c r="P142" i="5"/>
  <c r="R142" i="5"/>
  <c r="I154" i="5"/>
  <c r="K154" i="5"/>
  <c r="M154" i="5"/>
  <c r="O154" i="5"/>
  <c r="J165" i="5"/>
  <c r="L165" i="5"/>
  <c r="N165" i="5"/>
  <c r="P165" i="5"/>
  <c r="J170" i="5"/>
  <c r="L170" i="5"/>
  <c r="N170" i="5"/>
  <c r="P170" i="5"/>
  <c r="R170" i="5"/>
  <c r="I172" i="5"/>
  <c r="K172" i="5"/>
  <c r="M172" i="5"/>
  <c r="O172" i="5"/>
  <c r="Q172" i="5"/>
  <c r="I175" i="5"/>
  <c r="K175" i="5"/>
  <c r="M175" i="5"/>
  <c r="O175" i="5"/>
  <c r="Q175" i="5"/>
  <c r="I182" i="5"/>
  <c r="M182" i="5"/>
  <c r="Q182" i="5"/>
  <c r="I170" i="5"/>
  <c r="K170" i="5"/>
  <c r="M170" i="5"/>
  <c r="O170" i="5"/>
  <c r="J172" i="5"/>
  <c r="L172" i="5"/>
  <c r="N172" i="5"/>
  <c r="P172" i="5"/>
  <c r="J175" i="5"/>
  <c r="L175" i="5"/>
  <c r="N175" i="5"/>
  <c r="P175" i="5"/>
  <c r="L182" i="5"/>
  <c r="P182" i="5"/>
  <c r="S119" i="5"/>
  <c r="S117" i="5"/>
  <c r="S142" i="5"/>
  <c r="S168" i="5"/>
  <c r="S89" i="5"/>
  <c r="Q10" i="5"/>
  <c r="O10" i="5"/>
  <c r="M10" i="5"/>
  <c r="K10" i="5"/>
  <c r="I10" i="5"/>
  <c r="R10" i="5"/>
  <c r="P10" i="5"/>
  <c r="N10" i="5"/>
  <c r="L10" i="5"/>
  <c r="J10" i="5"/>
  <c r="S172" i="5"/>
  <c r="Q145" i="5"/>
  <c r="O145" i="5"/>
  <c r="M145" i="5"/>
  <c r="K145" i="5"/>
  <c r="I145" i="5"/>
  <c r="R145" i="5"/>
  <c r="P145" i="5"/>
  <c r="N145" i="5"/>
  <c r="L145" i="5"/>
  <c r="J145" i="5"/>
  <c r="S120" i="5"/>
  <c r="S87" i="5"/>
  <c r="S9" i="5"/>
  <c r="G10" i="5"/>
  <c r="H10" i="5" s="1"/>
  <c r="S10" i="5"/>
  <c r="G89" i="5" l="1"/>
  <c r="H89" i="5" s="1"/>
  <c r="S111" i="5"/>
  <c r="S112" i="5"/>
  <c r="S175" i="5"/>
  <c r="S156" i="5"/>
  <c r="S145" i="5"/>
  <c r="S170" i="5"/>
  <c r="S154" i="5"/>
  <c r="S141" i="5"/>
  <c r="S146" i="5"/>
  <c r="S121" i="5"/>
  <c r="S118" i="5"/>
  <c r="S28" i="5"/>
  <c r="G9" i="5"/>
  <c r="H9" i="5" s="1"/>
  <c r="S18" i="5"/>
  <c r="S64" i="5"/>
  <c r="S132" i="5"/>
  <c r="S134" i="5"/>
  <c r="S114" i="5"/>
  <c r="S152" i="5"/>
  <c r="S184" i="5"/>
  <c r="R104" i="5"/>
  <c r="G104" i="5"/>
  <c r="H104" i="5" s="1"/>
  <c r="N182" i="5"/>
  <c r="J182" i="5"/>
  <c r="O182" i="5"/>
  <c r="K182" i="5"/>
  <c r="N104" i="5"/>
  <c r="J104" i="5"/>
  <c r="N66" i="5"/>
  <c r="J66" i="5"/>
  <c r="O104" i="5"/>
  <c r="K104" i="5"/>
  <c r="O66" i="5"/>
  <c r="K66" i="5"/>
  <c r="G182" i="5"/>
  <c r="H182" i="5" s="1"/>
  <c r="Q52" i="5"/>
  <c r="S52" i="5" s="1"/>
  <c r="G52" i="5"/>
  <c r="G66" i="5"/>
  <c r="R95" i="5"/>
  <c r="M95" i="5"/>
  <c r="S95" i="5" s="1"/>
  <c r="H192" i="5"/>
  <c r="F196" i="5"/>
  <c r="H189" i="5"/>
  <c r="F183" i="5"/>
  <c r="F179" i="5"/>
  <c r="F161" i="5"/>
  <c r="F81" i="5"/>
  <c r="F36" i="5"/>
  <c r="H188" i="5"/>
  <c r="H14" i="5"/>
  <c r="S19" i="5"/>
  <c r="H20" i="5"/>
  <c r="S22" i="5"/>
  <c r="S47" i="5"/>
  <c r="H48" i="5"/>
  <c r="H46" i="5" s="1"/>
  <c r="H73" i="5"/>
  <c r="S86" i="5"/>
  <c r="G87" i="5"/>
  <c r="H87" i="5" s="1"/>
  <c r="G95" i="5"/>
  <c r="H95" i="5" s="1"/>
  <c r="H88" i="5" s="1"/>
  <c r="H111" i="5"/>
  <c r="H118" i="5"/>
  <c r="S129" i="5"/>
  <c r="H130" i="5"/>
  <c r="H107" i="5" s="1"/>
  <c r="H137" i="5"/>
  <c r="S151" i="5"/>
  <c r="H152" i="5"/>
  <c r="H155" i="5"/>
  <c r="H159" i="5"/>
  <c r="S163" i="5"/>
  <c r="H165" i="5"/>
  <c r="H170" i="5"/>
  <c r="H177" i="5"/>
  <c r="H173" i="5" s="1"/>
  <c r="H13" i="5"/>
  <c r="R165" i="5"/>
  <c r="I165" i="5"/>
  <c r="M165" i="5"/>
  <c r="Q165" i="5"/>
  <c r="H191" i="5"/>
  <c r="H186" i="5" s="1"/>
  <c r="F195" i="5"/>
  <c r="F197" i="5"/>
  <c r="K165" i="5"/>
  <c r="H164" i="5" l="1"/>
  <c r="H106" i="5"/>
  <c r="S182" i="5"/>
  <c r="S104" i="5"/>
  <c r="Q36" i="5"/>
  <c r="J36" i="5"/>
  <c r="N36" i="5"/>
  <c r="R36" i="5"/>
  <c r="I36" i="5"/>
  <c r="M36" i="5"/>
  <c r="G36" i="5"/>
  <c r="L36" i="5"/>
  <c r="P36" i="5"/>
  <c r="K36" i="5"/>
  <c r="O36" i="5"/>
  <c r="R161" i="5"/>
  <c r="K161" i="5"/>
  <c r="O161" i="5"/>
  <c r="G161" i="5"/>
  <c r="H161" i="5" s="1"/>
  <c r="H148" i="5" s="1"/>
  <c r="H147" i="5" s="1"/>
  <c r="M161" i="5"/>
  <c r="J161" i="5"/>
  <c r="N161" i="5"/>
  <c r="I161" i="5"/>
  <c r="Q161" i="5"/>
  <c r="L161" i="5"/>
  <c r="P161" i="5"/>
  <c r="O183" i="5"/>
  <c r="G183" i="5"/>
  <c r="H183" i="5" s="1"/>
  <c r="I183" i="5"/>
  <c r="Q183" i="5"/>
  <c r="J183" i="5"/>
  <c r="N183" i="5"/>
  <c r="R183" i="5"/>
  <c r="K183" i="5"/>
  <c r="M183" i="5"/>
  <c r="L183" i="5"/>
  <c r="P183" i="5"/>
  <c r="R196" i="5"/>
  <c r="O196" i="5"/>
  <c r="I196" i="5"/>
  <c r="Q196" i="5"/>
  <c r="J196" i="5"/>
  <c r="N196" i="5"/>
  <c r="K196" i="5"/>
  <c r="G196" i="5"/>
  <c r="M196" i="5"/>
  <c r="L196" i="5"/>
  <c r="P196" i="5"/>
  <c r="H45" i="5"/>
  <c r="H8" i="5"/>
  <c r="H7" i="5" s="1"/>
  <c r="J81" i="5"/>
  <c r="N81" i="5"/>
  <c r="R81" i="5"/>
  <c r="M81" i="5"/>
  <c r="Q81" i="5"/>
  <c r="Q199" i="5" s="1"/>
  <c r="G81" i="5"/>
  <c r="I81" i="5"/>
  <c r="K81" i="5"/>
  <c r="K199" i="5" s="1"/>
  <c r="L81" i="5"/>
  <c r="P81" i="5"/>
  <c r="O81" i="5"/>
  <c r="G179" i="5"/>
  <c r="H179" i="5" s="1"/>
  <c r="I179" i="5"/>
  <c r="Q179" i="5"/>
  <c r="K179" i="5"/>
  <c r="L179" i="5"/>
  <c r="P179" i="5"/>
  <c r="R179" i="5"/>
  <c r="M179" i="5"/>
  <c r="O179" i="5"/>
  <c r="J179" i="5"/>
  <c r="N179" i="5"/>
  <c r="S66" i="5"/>
  <c r="R197" i="5"/>
  <c r="I197" i="5"/>
  <c r="M197" i="5"/>
  <c r="Q197" i="5"/>
  <c r="L197" i="5"/>
  <c r="P197" i="5"/>
  <c r="G197" i="5"/>
  <c r="K197" i="5"/>
  <c r="O197" i="5"/>
  <c r="J197" i="5"/>
  <c r="N197" i="5"/>
  <c r="R195" i="5"/>
  <c r="G195" i="5"/>
  <c r="K195" i="5"/>
  <c r="O195" i="5"/>
  <c r="L195" i="5"/>
  <c r="P195" i="5"/>
  <c r="I195" i="5"/>
  <c r="M195" i="5"/>
  <c r="Q195" i="5"/>
  <c r="J195" i="5"/>
  <c r="N195" i="5"/>
  <c r="S165" i="5"/>
  <c r="H105" i="5" l="1"/>
  <c r="H203" i="5" s="1"/>
  <c r="M199" i="5"/>
  <c r="R199" i="5"/>
  <c r="S179" i="5"/>
  <c r="S81" i="5"/>
  <c r="S196" i="5"/>
  <c r="L199" i="5"/>
  <c r="J199" i="5"/>
  <c r="I199" i="5"/>
  <c r="S183" i="5"/>
  <c r="S161" i="5"/>
  <c r="O199" i="5"/>
  <c r="P199" i="5"/>
  <c r="F203" i="5"/>
  <c r="G203" i="5" s="1"/>
  <c r="S36" i="5"/>
  <c r="S199" i="5" s="1"/>
  <c r="N199" i="5"/>
  <c r="S195" i="5"/>
  <c r="S197" i="5"/>
  <c r="F205" i="5"/>
  <c r="H195" i="5"/>
  <c r="H194" i="5" s="1"/>
  <c r="H205" i="5" s="1"/>
  <c r="H207" i="5" s="1"/>
  <c r="G205" i="5" l="1"/>
  <c r="F206" i="5"/>
  <c r="F207" i="5"/>
  <c r="G207" i="5" s="1"/>
  <c r="F208" i="5"/>
  <c r="G208" i="5" s="1"/>
</calcChain>
</file>

<file path=xl/sharedStrings.xml><?xml version="1.0" encoding="utf-8"?>
<sst xmlns="http://schemas.openxmlformats.org/spreadsheetml/2006/main" count="781" uniqueCount="325">
  <si>
    <t>Предложение ООО "ЖЭУ г.Котово"</t>
  </si>
  <si>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</si>
  <si>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</si>
  <si>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</si>
  <si>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</si>
  <si>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</si>
  <si>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Годовое значение       на единицу измерения, руб.</t>
  </si>
  <si>
    <t>Объем  измерителя по многоквартир-ному дому</t>
  </si>
  <si>
    <t>Годовое значение на выполнение работы/услуги в целом по многоквартир-ному дому, руб.</t>
  </si>
  <si>
    <t>Справочно значение на выполнение работы/услуги в месяц, руб. с м.кв. общей площади МКД</t>
  </si>
  <si>
    <t>ФОТ</t>
  </si>
  <si>
    <t>Отчисления в ПФР, ФСС от ФОТ</t>
  </si>
  <si>
    <t>Эксплуатация машин и механизмов</t>
  </si>
  <si>
    <t>Материалы</t>
  </si>
  <si>
    <t>СИЗ</t>
  </si>
  <si>
    <t>Услуги сторонних организаций</t>
  </si>
  <si>
    <t>Прочие расходы</t>
  </si>
  <si>
    <t>Накладные расходы</t>
  </si>
  <si>
    <t>Прибыль</t>
  </si>
  <si>
    <t>Налоговые обязательства УК</t>
  </si>
  <si>
    <t xml:space="preserve">Итого 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</si>
  <si>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</si>
  <si>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</si>
  <si>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</si>
  <si>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</si>
  <si>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</si>
  <si>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</si>
  <si>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</si>
  <si>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</si>
  <si>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</si>
  <si>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</si>
  <si>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</si>
  <si>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</si>
  <si>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</si>
  <si>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</si>
  <si>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</si>
  <si>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</si>
  <si>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</si>
  <si>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</si>
  <si>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</si>
  <si>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</si>
  <si>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</si>
  <si>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</si>
  <si>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</si>
  <si>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</si>
  <si>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</si>
  <si>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</si>
  <si>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</si>
  <si>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</si>
  <si>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</si>
  <si>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</si>
  <si>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</si>
  <si>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</si>
  <si>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</si>
  <si>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</si>
  <si>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</si>
  <si>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</si>
  <si>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</si>
  <si>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</si>
  <si>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</si>
  <si>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</si>
  <si>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</si>
  <si>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>1.4.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</si>
  <si>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</si>
  <si>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</si>
  <si>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</si>
  <si>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</si>
  <si>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</si>
  <si>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</si>
  <si>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</si>
  <si>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</si>
  <si>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</si>
  <si>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</si>
  <si>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Изготовление, установка и ремонт дверей выходов на чердак, кровлю, подвальные помещения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</si>
  <si>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</si>
  <si>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</si>
  <si>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</si>
  <si>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</si>
  <si>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</si>
  <si>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</si>
  <si>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</si>
  <si>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</si>
  <si>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</si>
  <si>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</si>
  <si>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</si>
  <si>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</si>
  <si>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</si>
  <si>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</si>
  <si>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</si>
  <si>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</si>
  <si>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</si>
  <si>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</si>
  <si>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</si>
  <si>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</si>
  <si>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</si>
  <si>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</si>
  <si>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</si>
  <si>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</si>
  <si>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</si>
  <si>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</si>
  <si>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</si>
  <si>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</si>
  <si>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</si>
  <si>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</si>
  <si>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</si>
  <si>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</si>
  <si>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</si>
  <si>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</si>
  <si>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</si>
  <si>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</si>
  <si>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</si>
  <si>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</si>
  <si>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</si>
  <si>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</si>
  <si>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</si>
  <si>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</si>
  <si>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</si>
  <si>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</si>
  <si>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</si>
  <si>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</si>
  <si>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</si>
  <si>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</si>
  <si>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</si>
  <si>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</si>
  <si>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</si>
  <si>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</si>
  <si>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</si>
  <si>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>Содержание систем теплоснабжения ( отопление, горячее водоснабженние): расконсервация, консервация и ремонт (минимальный объем), регулировка, промывка, испытание системы центрального отопления и горячего водоснабжения при подготовке к сезонной эксплуатации</t>
  </si>
  <si>
    <t xml:space="preserve">1 раз в год </t>
  </si>
  <si>
    <t>2.5.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</si>
  <si>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</si>
  <si>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</si>
  <si>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</si>
  <si>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</si>
  <si>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</si>
  <si>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</si>
  <si>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</si>
  <si>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</si>
  <si>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</si>
  <si>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</si>
  <si>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</si>
  <si>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</si>
  <si>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</si>
  <si>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</si>
  <si>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</si>
  <si>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</si>
  <si>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</si>
  <si>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</si>
  <si>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</si>
  <si>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</si>
  <si>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</si>
  <si>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</si>
  <si>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</si>
  <si>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</si>
  <si>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</si>
  <si>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</si>
  <si>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</si>
  <si>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</si>
  <si>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</si>
  <si>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</si>
  <si>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</si>
  <si>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</si>
  <si>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</si>
  <si>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</si>
  <si>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</si>
  <si>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</si>
  <si>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</si>
  <si>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</si>
  <si>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</si>
  <si>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</si>
  <si>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</si>
  <si>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</si>
  <si>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</si>
  <si>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</si>
  <si>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</si>
  <si>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</si>
  <si>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</si>
  <si>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</si>
  <si>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</si>
  <si>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</si>
  <si>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</si>
  <si>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</si>
  <si>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</si>
  <si>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</si>
  <si>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</si>
  <si>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</si>
  <si>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</si>
  <si>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</si>
  <si>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</si>
  <si>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</si>
  <si>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</si>
  <si>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</si>
  <si>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</si>
  <si>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</si>
  <si>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</si>
  <si>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</si>
  <si>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</si>
  <si>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</si>
  <si>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</si>
  <si>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</si>
  <si>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</si>
  <si>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</si>
  <si>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</si>
  <si>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</si>
  <si>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</si>
  <si>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</si>
  <si>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</si>
  <si>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</si>
  <si>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</si>
  <si>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</si>
  <si>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</si>
  <si>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</si>
  <si>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</si>
  <si>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</si>
  <si>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</si>
  <si>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</si>
  <si>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</si>
  <si>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</si>
  <si>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</si>
  <si>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</si>
  <si>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</si>
  <si>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</si>
  <si>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</si>
  <si>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</si>
  <si>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</si>
  <si>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</si>
  <si>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</si>
  <si>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</si>
  <si>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</si>
  <si>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</si>
  <si>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</si>
  <si>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</si>
  <si>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ежедневно</t>
  </si>
  <si>
    <t>Очистка контейнерной площадки</t>
  </si>
  <si>
    <t>на 1 кв.м. контейнерной площадки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</si>
  <si>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</si>
  <si>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</si>
  <si>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</si>
  <si>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</si>
  <si>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</si>
  <si>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</si>
  <si>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</si>
  <si>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</si>
  <si>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</si>
  <si>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</si>
  <si>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</si>
  <si>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</si>
  <si>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</si>
  <si>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</si>
  <si>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</si>
  <si>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</si>
  <si>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</si>
  <si>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</si>
  <si>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</si>
  <si>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</si>
  <si>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</si>
  <si>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</si>
  <si>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</si>
  <si>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</si>
  <si>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</si>
  <si>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</si>
  <si>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</si>
  <si>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</si>
  <si>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</si>
  <si>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</si>
  <si>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</si>
  <si>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</si>
  <si>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</si>
  <si>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</si>
  <si>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</si>
  <si>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</si>
  <si>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</si>
  <si>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4.2.</t>
  </si>
  <si>
    <t>Функции, связанные с паспортно-регистрационным учетом граждан</t>
  </si>
  <si>
    <t>4.3.</t>
  </si>
  <si>
    <t>Функции, связанные с организацией начисления, сбора, перерасчета платежей за жилищно-коммунальные услуги</t>
  </si>
  <si>
    <t>ИТОГИ по МКД по адресу:</t>
  </si>
  <si>
    <t>Общая площадь жилых и нежилых (встроенно-пристроенных) помещений многоквартирных домов, м.кв.</t>
  </si>
  <si>
    <t>В том числе общая площадь жилых помещений , м.кв.</t>
  </si>
  <si>
    <t>Составляющие платы за содержание и ремонт жилого помещения</t>
  </si>
  <si>
    <t>Годовой размер платы по многоквартир-ному дому</t>
  </si>
  <si>
    <t>Месячный размер платы на 1м.кв.общей площади жилого помещения, руб.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</si>
  <si>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</si>
  <si>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</si>
  <si>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</si>
  <si>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</si>
  <si>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Плата за содержание и ремонт жилого помещения с учетом стоимости выполнения работ по текущему ремонту общего имущества в многоквартирном доме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</si>
  <si>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</si>
  <si>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</si>
  <si>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</si>
  <si>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</si>
  <si>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Уборка лестничных клеток</t>
  </si>
  <si>
    <t>Вывоз бытовых отходов</t>
  </si>
  <si>
    <t xml:space="preserve">АДРЕС МКД: </t>
  </si>
  <si>
    <t>Содержание электрооборудования, радио- и телекоммуникационного оборудования в МКД:</t>
  </si>
  <si>
    <t>Плата за управление, содержание и ремонт  общего имущества в многоквартирном доме</t>
  </si>
  <si>
    <t>Вывозкрупногабаритных отходов</t>
  </si>
  <si>
    <t>V</t>
  </si>
  <si>
    <t>5.1.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</si>
  <si>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</si>
  <si>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</si>
  <si>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5.2.</t>
  </si>
  <si>
    <t>Расходы на оплату электрической энергии, потребляемой при содержании общего имущества в многоквартирном доме</t>
  </si>
  <si>
    <t>Изготовление, установка и ремонт дверей выходов на, кровлю, в подвальные помещения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</si>
  <si>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</si>
  <si>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Содержание электрооборудования в МКД:</t>
  </si>
  <si>
    <t>Эксплуатация, техническое обслуживание общедомовых (коллективных) приборов учета</t>
  </si>
  <si>
    <t>2.6.</t>
  </si>
  <si>
    <t>-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</si>
  <si>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</si>
  <si>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5.3.</t>
  </si>
  <si>
    <t>Расходы на оплату водоотведения, потребляемой при содержании общего имущества в многоквартирном доме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</si>
  <si>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</si>
  <si>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АДРЕС МКД: ул. Победы, д.36</t>
  </si>
  <si>
    <t>7 группа: 6-ти этажные дома с централизованными инженерными сетями</t>
  </si>
  <si>
    <t>1 раз в неделю</t>
  </si>
  <si>
    <t>Экономист ______________________  Крапивенко Е.С</t>
  </si>
  <si>
    <r>
      <t>2749,7 м</t>
    </r>
    <r>
      <rPr>
        <b/>
        <sz val="12"/>
        <rFont val="Calibri"/>
        <family val="2"/>
        <charset val="204"/>
      </rPr>
      <t>²</t>
    </r>
  </si>
  <si>
    <r>
      <t>557,0 м</t>
    </r>
    <r>
      <rPr>
        <b/>
        <sz val="12"/>
        <rFont val="Calibri"/>
        <family val="2"/>
        <charset val="204"/>
      </rPr>
      <t>²</t>
    </r>
  </si>
  <si>
    <r>
      <t>4196,8 м</t>
    </r>
    <r>
      <rPr>
        <sz val="12"/>
        <rFont val="Calibri"/>
        <family val="2"/>
        <charset val="204"/>
      </rPr>
      <t>²</t>
    </r>
  </si>
  <si>
    <t>исключить</t>
  </si>
  <si>
    <t>уменьшить на 0,30</t>
  </si>
  <si>
    <t>уменьшить на 0,43</t>
  </si>
  <si>
    <t>уменьшить на 0,75</t>
  </si>
  <si>
    <t xml:space="preserve">                                                                                                                            Приложение № 1 2021 -2022 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</si>
</sst>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_р_._-;\-* #,##0_р_._-;_-* &quot;-&quot;_р_._-;_-@_-"/>
    <numFmt numFmtId="165" formatCode="_-* #,##0.00_р_._-;\-* #,##0.00_р_._-;_-* &quot;-&quot;??_р_._-;_-@_-"/>
    <numFmt numFmtId="166" formatCode="0.000"/>
    <numFmt numFmtId="167" formatCode="#,##0.0"/>
    <numFmt numFmtId="168" formatCode="0.0"/>
    <numFmt numFmtId="169" formatCode="0.0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\$#,##0_);[Red]&quot;($&quot;#,##0\)"/>
    <numFmt numFmtId="174" formatCode="_-&quot;Ј&quot;* #,##0.00_-;\-&quot;Ј&quot;* #,##0.00_-;_-&quot;Ј&quot;* &quot;-&quot;??_-;_-@_-"/>
    <numFmt numFmtId="175" formatCode="General_)"/>
  </numFmts>
  <fonts count="9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2"/>
      <color indexed="8"/>
      <name val="Calibri"/>
      <family val="2"/>
      <charset val="204"/>
    </font>
    <font>
      <sz val="10"/>
      <color indexed="10"/>
      <name val="Arial Cyr"/>
      <family val="2"/>
      <charset val="204"/>
    </font>
    <font>
      <b/>
      <sz val="12"/>
      <color indexed="10"/>
      <name val="Arial Cyr"/>
      <charset val="204"/>
    </font>
    <font>
      <sz val="11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11"/>
      <color indexed="10"/>
      <name val="Calibri"/>
      <family val="2"/>
      <charset val="204"/>
    </font>
    <font>
      <b/>
      <sz val="14"/>
      <name val="Arial"/>
      <family val="2"/>
      <charset val="204"/>
    </font>
    <font>
      <b/>
      <i/>
      <sz val="12"/>
      <name val="Arial Cyr"/>
      <charset val="204"/>
    </font>
    <font>
      <sz val="12"/>
      <name val="Arial Cyr"/>
      <family val="2"/>
      <charset val="204"/>
    </font>
    <font>
      <u/>
      <sz val="12"/>
      <name val="Arial"/>
      <family val="2"/>
      <charset val="204"/>
    </font>
    <font>
      <i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i/>
      <sz val="18"/>
      <name val="Arial Cyr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i/>
      <sz val="12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8"/>
      <color indexed="10"/>
      <name val="Arial"/>
      <family val="2"/>
      <charset val="204"/>
    </font>
    <font>
      <i/>
      <sz val="12"/>
      <color indexed="10"/>
      <name val="Arial Cyr"/>
      <charset val="204"/>
    </font>
    <font>
      <sz val="11"/>
      <color indexed="10"/>
      <name val="Calibri"/>
      <family val="2"/>
    </font>
    <font>
      <sz val="14"/>
      <name val="Arial"/>
      <family val="2"/>
      <charset val="204"/>
    </font>
    <font>
      <sz val="14"/>
      <color indexed="8"/>
      <name val="Calibri"/>
      <family val="2"/>
      <charset val="204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sz val="8"/>
      <color indexed="10"/>
      <name val="Arial Cyr"/>
      <family val="2"/>
      <charset val="204"/>
    </font>
    <font>
      <b/>
      <i/>
      <sz val="12"/>
      <color indexed="10"/>
      <name val="Arial Cyr"/>
      <charset val="204"/>
    </font>
    <font>
      <i/>
      <sz val="10"/>
      <color indexed="10"/>
      <name val="Arial Cyr"/>
      <charset val="204"/>
    </font>
    <font>
      <i/>
      <sz val="10"/>
      <color indexed="8"/>
      <name val="Calibri"/>
      <family val="2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1"/>
      <color theme="1"/>
      <name val="Calibri"/>
      <family val="2"/>
      <scheme val="minor"/>
    </font>
    <font>
      <b/>
      <i/>
      <sz val="12"/>
      <color rgb="FFFF0000"/>
      <name val="Arial Cyr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rgb="FFCCFFFF"/>
      </patternFill>
    </fill>
  </fills>
  <borders count="8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78">
    <xf numFmtId="0" fontId="0" fillId="0" borderId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3" fontId="11" fillId="0" borderId="0" applyFill="0" applyBorder="0" applyAlignment="0" applyProtection="0"/>
    <xf numFmtId="173" fontId="11" fillId="0" borderId="0" applyFill="0" applyBorder="0" applyAlignment="0" applyProtection="0"/>
    <xf numFmtId="173" fontId="11" fillId="0" borderId="0" applyFill="0" applyBorder="0" applyAlignment="0" applyProtection="0"/>
    <xf numFmtId="173" fontId="11" fillId="0" borderId="0" applyFill="0" applyBorder="0" applyAlignment="0" applyProtection="0"/>
    <xf numFmtId="174" fontId="16" fillId="0" borderId="0" applyFont="0" applyFill="0" applyBorder="0" applyAlignment="0" applyProtection="0"/>
    <xf numFmtId="0" fontId="41" fillId="0" borderId="0"/>
    <xf numFmtId="0" fontId="44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6" fillId="0" borderId="0"/>
    <xf numFmtId="0" fontId="47" fillId="0" borderId="0" applyNumberFormat="0">
      <alignment horizontal="left"/>
    </xf>
    <xf numFmtId="0" fontId="88" fillId="31" borderId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175" fontId="11" fillId="0" borderId="1">
      <protection locked="0"/>
    </xf>
    <xf numFmtId="175" fontId="11" fillId="0" borderId="1">
      <protection locked="0"/>
    </xf>
    <xf numFmtId="175" fontId="11" fillId="0" borderId="2">
      <protection locked="0"/>
    </xf>
    <xf numFmtId="175" fontId="11" fillId="0" borderId="2">
      <protection locked="0"/>
    </xf>
    <xf numFmtId="175" fontId="11" fillId="0" borderId="2">
      <protection locked="0"/>
    </xf>
    <xf numFmtId="175" fontId="11" fillId="0" borderId="2">
      <protection locked="0"/>
    </xf>
    <xf numFmtId="0" fontId="48" fillId="8" borderId="3" applyNumberFormat="0" applyAlignment="0" applyProtection="0"/>
    <xf numFmtId="0" fontId="48" fillId="8" borderId="3" applyNumberFormat="0" applyAlignment="0" applyProtection="0"/>
    <xf numFmtId="0" fontId="48" fillId="8" borderId="3" applyNumberFormat="0" applyAlignment="0" applyProtection="0"/>
    <xf numFmtId="0" fontId="48" fillId="8" borderId="3" applyNumberFormat="0" applyAlignment="0" applyProtection="0"/>
    <xf numFmtId="0" fontId="49" fillId="21" borderId="4" applyNumberFormat="0" applyAlignment="0" applyProtection="0"/>
    <xf numFmtId="0" fontId="49" fillId="21" borderId="4" applyNumberFormat="0" applyAlignment="0" applyProtection="0"/>
    <xf numFmtId="0" fontId="49" fillId="21" borderId="4" applyNumberFormat="0" applyAlignment="0" applyProtection="0"/>
    <xf numFmtId="0" fontId="49" fillId="21" borderId="4" applyNumberFormat="0" applyAlignment="0" applyProtection="0"/>
    <xf numFmtId="0" fontId="50" fillId="21" borderId="3" applyNumberFormat="0" applyAlignment="0" applyProtection="0"/>
    <xf numFmtId="0" fontId="50" fillId="21" borderId="3" applyNumberFormat="0" applyAlignment="0" applyProtection="0"/>
    <xf numFmtId="0" fontId="50" fillId="21" borderId="3" applyNumberFormat="0" applyAlignment="0" applyProtection="0"/>
    <xf numFmtId="0" fontId="50" fillId="21" borderId="3" applyNumberFormat="0" applyAlignment="0" applyProtection="0"/>
    <xf numFmtId="0" fontId="51" fillId="0" borderId="0" applyBorder="0">
      <alignment horizontal="center" vertical="center" wrapText="1"/>
    </xf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Border="0">
      <alignment horizontal="center" vertical="center" wrapText="1"/>
    </xf>
    <xf numFmtId="175" fontId="56" fillId="22" borderId="1"/>
    <xf numFmtId="175" fontId="56" fillId="22" borderId="1"/>
    <xf numFmtId="175" fontId="56" fillId="6" borderId="2"/>
    <xf numFmtId="175" fontId="56" fillId="6" borderId="2"/>
    <xf numFmtId="175" fontId="56" fillId="6" borderId="2"/>
    <xf numFmtId="175" fontId="56" fillId="6" borderId="2"/>
    <xf numFmtId="4" fontId="57" fillId="23" borderId="9" applyBorder="0">
      <alignment horizontal="right"/>
    </xf>
    <xf numFmtId="4" fontId="57" fillId="23" borderId="9" applyBorder="0">
      <alignment horizontal="right"/>
    </xf>
    <xf numFmtId="4" fontId="57" fillId="24" borderId="0" applyBorder="0">
      <alignment horizontal="right"/>
    </xf>
    <xf numFmtId="4" fontId="57" fillId="24" borderId="0" applyBorder="0">
      <alignment horizontal="right"/>
    </xf>
    <xf numFmtId="4" fontId="57" fillId="24" borderId="0" applyBorder="0">
      <alignment horizontal="right"/>
    </xf>
    <xf numFmtId="4" fontId="57" fillId="24" borderId="0" applyBorder="0">
      <alignment horizontal="right"/>
    </xf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9" fillId="25" borderId="11" applyNumberFormat="0" applyAlignment="0" applyProtection="0"/>
    <xf numFmtId="0" fontId="59" fillId="25" borderId="11" applyNumberFormat="0" applyAlignment="0" applyProtection="0"/>
    <xf numFmtId="0" fontId="59" fillId="25" borderId="11" applyNumberFormat="0" applyAlignment="0" applyProtection="0"/>
    <xf numFmtId="0" fontId="59" fillId="25" borderId="11" applyNumberFormat="0" applyAlignment="0" applyProtection="0"/>
    <xf numFmtId="0" fontId="12" fillId="0" borderId="0">
      <alignment horizontal="center" vertical="top" wrapText="1"/>
    </xf>
    <xf numFmtId="0" fontId="33" fillId="0" borderId="0">
      <alignment horizontal="centerContinuous" vertical="center" wrapText="1"/>
    </xf>
    <xf numFmtId="0" fontId="33" fillId="0" borderId="0">
      <alignment horizontal="centerContinuous" vertical="center" wrapText="1"/>
    </xf>
    <xf numFmtId="0" fontId="33" fillId="0" borderId="0">
      <alignment horizontal="center" vertical="center" wrapText="1"/>
    </xf>
    <xf numFmtId="0" fontId="33" fillId="0" borderId="0">
      <alignment horizontal="center" vertical="center" wrapText="1"/>
    </xf>
    <xf numFmtId="0" fontId="33" fillId="0" borderId="0">
      <alignment horizontal="center" vertical="center" wrapText="1"/>
    </xf>
    <xf numFmtId="0" fontId="33" fillId="0" borderId="0">
      <alignment horizontal="center" vertical="center" wrapText="1"/>
    </xf>
    <xf numFmtId="0" fontId="14" fillId="26" borderId="0" applyFill="0">
      <alignment wrapText="1"/>
    </xf>
    <xf numFmtId="0" fontId="14" fillId="26" borderId="0" applyFill="0">
      <alignment wrapText="1"/>
    </xf>
    <xf numFmtId="0" fontId="60" fillId="0" borderId="0" applyFill="0">
      <alignment wrapText="1"/>
    </xf>
    <xf numFmtId="0" fontId="60" fillId="0" borderId="0" applyFill="0">
      <alignment wrapText="1"/>
    </xf>
    <xf numFmtId="0" fontId="60" fillId="0" borderId="0" applyFill="0">
      <alignment wrapText="1"/>
    </xf>
    <xf numFmtId="0" fontId="60" fillId="0" borderId="0" applyFill="0">
      <alignment wrapText="1"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9" fillId="0" borderId="0"/>
    <xf numFmtId="0" fontId="11" fillId="0" borderId="0"/>
    <xf numFmtId="0" fontId="2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87" fillId="0" borderId="0"/>
    <xf numFmtId="0" fontId="87" fillId="0" borderId="0"/>
    <xf numFmtId="0" fontId="2" fillId="0" borderId="0"/>
    <xf numFmtId="0" fontId="16" fillId="0" borderId="0"/>
    <xf numFmtId="0" fontId="87" fillId="0" borderId="0"/>
    <xf numFmtId="0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41" fillId="0" borderId="0"/>
    <xf numFmtId="0" fontId="41" fillId="0" borderId="0"/>
    <xf numFmtId="0" fontId="11" fillId="0" borderId="0"/>
    <xf numFmtId="0" fontId="16" fillId="0" borderId="0"/>
    <xf numFmtId="0" fontId="2" fillId="0" borderId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168" fontId="64" fillId="23" borderId="12" applyNumberFormat="0" applyBorder="0" applyAlignment="0">
      <alignment vertical="center"/>
      <protection locked="0"/>
    </xf>
    <xf numFmtId="168" fontId="64" fillId="23" borderId="12" applyNumberFormat="0" applyBorder="0" applyAlignment="0">
      <alignment vertical="center"/>
      <protection locked="0"/>
    </xf>
    <xf numFmtId="0" fontId="64" fillId="24" borderId="0" applyNumberFormat="0" applyBorder="0" applyAlignment="0">
      <protection locked="0"/>
    </xf>
    <xf numFmtId="0" fontId="64" fillId="24" borderId="0" applyNumberFormat="0" applyBorder="0" applyAlignment="0">
      <protection locked="0"/>
    </xf>
    <xf numFmtId="0" fontId="64" fillId="24" borderId="0" applyNumberFormat="0" applyBorder="0" applyAlignment="0">
      <protection locked="0"/>
    </xf>
    <xf numFmtId="0" fontId="64" fillId="24" borderId="0" applyNumberFormat="0" applyBorder="0" applyAlignment="0">
      <protection locked="0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1" fillId="27" borderId="13" applyNumberFormat="0" applyAlignment="0" applyProtection="0"/>
    <xf numFmtId="0" fontId="41" fillId="27" borderId="13" applyNumberFormat="0" applyAlignment="0" applyProtection="0"/>
    <xf numFmtId="0" fontId="41" fillId="27" borderId="13" applyNumberFormat="0" applyAlignment="0" applyProtection="0"/>
    <xf numFmtId="0" fontId="11" fillId="27" borderId="13" applyNumberFormat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46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9" fontId="14" fillId="0" borderId="0">
      <alignment horizontal="center"/>
    </xf>
    <xf numFmtId="164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4" fontId="57" fillId="26" borderId="0" applyBorder="0">
      <alignment horizontal="right"/>
    </xf>
    <xf numFmtId="4" fontId="57" fillId="26" borderId="0" applyBorder="0">
      <alignment horizontal="right"/>
    </xf>
    <xf numFmtId="4" fontId="57" fillId="4" borderId="0" applyBorder="0">
      <alignment horizontal="right"/>
    </xf>
    <xf numFmtId="4" fontId="57" fillId="4" borderId="0" applyBorder="0">
      <alignment horizontal="right"/>
    </xf>
    <xf numFmtId="4" fontId="57" fillId="4" borderId="0" applyBorder="0">
      <alignment horizontal="right"/>
    </xf>
    <xf numFmtId="4" fontId="57" fillId="4" borderId="0" applyBorder="0">
      <alignment horizontal="right"/>
    </xf>
    <xf numFmtId="4" fontId="57" fillId="28" borderId="15" applyBorder="0">
      <alignment horizontal="right"/>
    </xf>
    <xf numFmtId="4" fontId="57" fillId="28" borderId="15" applyBorder="0">
      <alignment horizontal="right"/>
    </xf>
    <xf numFmtId="4" fontId="57" fillId="8" borderId="0" applyBorder="0">
      <alignment horizontal="right"/>
    </xf>
    <xf numFmtId="4" fontId="57" fillId="8" borderId="0" applyBorder="0">
      <alignment horizontal="right"/>
    </xf>
    <xf numFmtId="4" fontId="57" fillId="8" borderId="0" applyBorder="0">
      <alignment horizontal="right"/>
    </xf>
    <xf numFmtId="4" fontId="57" fillId="8" borderId="0" applyBorder="0">
      <alignment horizontal="right"/>
    </xf>
    <xf numFmtId="4" fontId="57" fillId="26" borderId="9" applyFont="0" applyBorder="0">
      <alignment horizontal="right"/>
    </xf>
    <xf numFmtId="4" fontId="57" fillId="26" borderId="9" applyFont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</cellStyleXfs>
  <cellXfs count="701">
    <xf numFmtId="0" fontId="0" fillId="0" borderId="0" xfId="0"/>
    <xf numFmtId="0" fontId="1" fillId="23" borderId="0" xfId="225" applyFont="1" applyFill="1" applyAlignment="1">
      <alignment vertical="center" wrapText="1"/>
    </xf>
    <xf numFmtId="0" fontId="2" fillId="0" borderId="0" xfId="225" applyFont="1" applyAlignment="1">
      <alignment vertical="center"/>
    </xf>
    <xf numFmtId="0" fontId="5" fillId="0" borderId="0" xfId="225" applyFont="1" applyAlignment="1">
      <alignment vertical="center"/>
    </xf>
    <xf numFmtId="0" fontId="2" fillId="0" borderId="0" xfId="225" applyFont="1" applyAlignment="1">
      <alignment horizontal="right" vertical="center"/>
    </xf>
    <xf numFmtId="0" fontId="6" fillId="0" borderId="0" xfId="225" applyFont="1" applyAlignment="1">
      <alignment horizontal="right" vertical="center"/>
    </xf>
    <xf numFmtId="0" fontId="5" fillId="0" borderId="0" xfId="225" applyFont="1" applyAlignment="1">
      <alignment horizontal="right" vertical="center"/>
    </xf>
    <xf numFmtId="0" fontId="5" fillId="0" borderId="0" xfId="225" applyFont="1"/>
    <xf numFmtId="0" fontId="7" fillId="0" borderId="0" xfId="225" applyFont="1"/>
    <xf numFmtId="0" fontId="1" fillId="0" borderId="8" xfId="225" applyFont="1" applyBorder="1" applyAlignment="1">
      <alignment horizontal="center" vertical="center" wrapText="1"/>
    </xf>
    <xf numFmtId="0" fontId="1" fillId="0" borderId="16" xfId="225" applyFont="1" applyBorder="1" applyAlignment="1">
      <alignment horizontal="center" vertical="center" wrapText="1"/>
    </xf>
    <xf numFmtId="0" fontId="1" fillId="23" borderId="16" xfId="225" applyFont="1" applyFill="1" applyBorder="1" applyAlignment="1">
      <alignment horizontal="center" vertical="center" wrapText="1"/>
    </xf>
    <xf numFmtId="0" fontId="8" fillId="0" borderId="17" xfId="225" applyFont="1" applyBorder="1" applyAlignment="1">
      <alignment horizontal="center" vertical="center" wrapText="1"/>
    </xf>
    <xf numFmtId="0" fontId="4" fillId="29" borderId="18" xfId="225" applyFont="1" applyFill="1" applyBorder="1" applyAlignment="1">
      <alignment horizontal="center" vertical="center" wrapText="1"/>
    </xf>
    <xf numFmtId="0" fontId="4" fillId="29" borderId="9" xfId="225" applyFont="1" applyFill="1" applyBorder="1" applyAlignment="1">
      <alignment horizontal="center" vertical="center" wrapText="1"/>
    </xf>
    <xf numFmtId="0" fontId="10" fillId="0" borderId="19" xfId="225" applyFont="1" applyBorder="1" applyAlignment="1">
      <alignment horizontal="center" vertical="center"/>
    </xf>
    <xf numFmtId="0" fontId="7" fillId="0" borderId="20" xfId="225" applyFont="1" applyBorder="1" applyAlignment="1">
      <alignment horizontal="center" vertical="center"/>
    </xf>
    <xf numFmtId="0" fontId="10" fillId="0" borderId="20" xfId="225" applyFont="1" applyBorder="1" applyAlignment="1">
      <alignment horizontal="center" vertical="center"/>
    </xf>
    <xf numFmtId="0" fontId="7" fillId="23" borderId="20" xfId="225" applyFont="1" applyFill="1" applyBorder="1" applyAlignment="1">
      <alignment horizontal="center" vertical="center"/>
    </xf>
    <xf numFmtId="0" fontId="7" fillId="0" borderId="21" xfId="225" applyFont="1" applyBorder="1" applyAlignment="1">
      <alignment horizontal="center" vertical="center"/>
    </xf>
    <xf numFmtId="0" fontId="10" fillId="29" borderId="18" xfId="225" applyFont="1" applyFill="1" applyBorder="1" applyAlignment="1">
      <alignment horizontal="center" vertical="center"/>
    </xf>
    <xf numFmtId="0" fontId="10" fillId="29" borderId="9" xfId="225" applyFont="1" applyFill="1" applyBorder="1" applyAlignment="1">
      <alignment horizontal="center" vertical="center"/>
    </xf>
    <xf numFmtId="0" fontId="4" fillId="0" borderId="22" xfId="202" applyFont="1" applyBorder="1" applyAlignment="1">
      <alignment horizontal="center" vertical="center"/>
    </xf>
    <xf numFmtId="0" fontId="13" fillId="0" borderId="20" xfId="202" applyFont="1" applyBorder="1" applyAlignment="1">
      <alignment vertical="center"/>
    </xf>
    <xf numFmtId="0" fontId="13" fillId="0" borderId="20" xfId="202" applyFont="1" applyBorder="1" applyAlignment="1">
      <alignment horizontal="center" wrapText="1"/>
    </xf>
    <xf numFmtId="0" fontId="14" fillId="0" borderId="20" xfId="202" applyFont="1" applyBorder="1" applyAlignment="1">
      <alignment vertical="center"/>
    </xf>
    <xf numFmtId="2" fontId="15" fillId="0" borderId="23" xfId="225" applyNumberFormat="1" applyFont="1" applyBorder="1" applyAlignment="1">
      <alignment horizontal="center" vertical="center"/>
    </xf>
    <xf numFmtId="0" fontId="13" fillId="0" borderId="24" xfId="202" applyFont="1" applyBorder="1" applyAlignment="1">
      <alignment horizontal="center" wrapText="1"/>
    </xf>
    <xf numFmtId="0" fontId="14" fillId="0" borderId="24" xfId="202" applyFont="1" applyBorder="1" applyAlignment="1">
      <alignment vertical="center"/>
    </xf>
    <xf numFmtId="0" fontId="7" fillId="0" borderId="24" xfId="225" applyFont="1" applyBorder="1" applyAlignment="1">
      <alignment horizontal="center" vertical="center"/>
    </xf>
    <xf numFmtId="0" fontId="13" fillId="0" borderId="9" xfId="202" applyFont="1" applyBorder="1" applyAlignment="1">
      <alignment horizontal="center" wrapText="1"/>
    </xf>
    <xf numFmtId="2" fontId="14" fillId="0" borderId="9" xfId="202" applyNumberFormat="1" applyFont="1" applyBorder="1" applyAlignment="1">
      <alignment vertical="center"/>
    </xf>
    <xf numFmtId="0" fontId="7" fillId="23" borderId="9" xfId="225" applyFont="1" applyFill="1" applyBorder="1" applyAlignment="1">
      <alignment horizontal="center" vertical="center"/>
    </xf>
    <xf numFmtId="2" fontId="5" fillId="0" borderId="9" xfId="225" applyNumberFormat="1" applyFont="1" applyBorder="1" applyAlignment="1">
      <alignment horizontal="right" vertical="center"/>
    </xf>
    <xf numFmtId="2" fontId="17" fillId="29" borderId="18" xfId="225" applyNumberFormat="1" applyFont="1" applyFill="1" applyBorder="1" applyAlignment="1">
      <alignment horizontal="right" vertical="center"/>
    </xf>
    <xf numFmtId="2" fontId="17" fillId="29" borderId="9" xfId="225" applyNumberFormat="1" applyFont="1" applyFill="1" applyBorder="1" applyAlignment="1">
      <alignment horizontal="right" vertical="center"/>
    </xf>
    <xf numFmtId="0" fontId="2" fillId="0" borderId="9" xfId="225" applyFont="1" applyBorder="1" applyAlignment="1">
      <alignment horizontal="center" vertical="center"/>
    </xf>
    <xf numFmtId="0" fontId="7" fillId="23" borderId="25" xfId="225" applyFont="1" applyFill="1" applyBorder="1" applyAlignment="1">
      <alignment horizontal="center" vertical="center"/>
    </xf>
    <xf numFmtId="2" fontId="17" fillId="29" borderId="26" xfId="225" applyNumberFormat="1" applyFont="1" applyFill="1" applyBorder="1" applyAlignment="1">
      <alignment horizontal="right" vertical="center"/>
    </xf>
    <xf numFmtId="0" fontId="7" fillId="23" borderId="27" xfId="225" applyFont="1" applyFill="1" applyBorder="1" applyAlignment="1">
      <alignment horizontal="center" vertical="center"/>
    </xf>
    <xf numFmtId="2" fontId="17" fillId="29" borderId="0" xfId="225" applyNumberFormat="1" applyFont="1" applyFill="1" applyBorder="1" applyAlignment="1">
      <alignment horizontal="right" vertical="center"/>
    </xf>
    <xf numFmtId="2" fontId="14" fillId="0" borderId="24" xfId="202" applyNumberFormat="1" applyFont="1" applyFill="1" applyBorder="1" applyAlignment="1">
      <alignment vertical="center" wrapText="1"/>
    </xf>
    <xf numFmtId="0" fontId="7" fillId="23" borderId="28" xfId="225" applyFont="1" applyFill="1" applyBorder="1" applyAlignment="1">
      <alignment horizontal="center" vertical="center"/>
    </xf>
    <xf numFmtId="2" fontId="17" fillId="29" borderId="29" xfId="225" applyNumberFormat="1" applyFont="1" applyFill="1" applyBorder="1" applyAlignment="1">
      <alignment horizontal="right" vertical="center"/>
    </xf>
    <xf numFmtId="0" fontId="16" fillId="0" borderId="9" xfId="225" applyFont="1" applyBorder="1" applyAlignment="1">
      <alignment horizontal="center" vertical="center"/>
    </xf>
    <xf numFmtId="0" fontId="13" fillId="0" borderId="9" xfId="225" applyFont="1" applyBorder="1" applyAlignment="1">
      <alignment horizontal="center" vertical="center" wrapText="1"/>
    </xf>
    <xf numFmtId="2" fontId="14" fillId="0" borderId="27" xfId="202" applyNumberFormat="1" applyFont="1" applyFill="1" applyBorder="1" applyAlignment="1">
      <alignment vertical="center" wrapText="1"/>
    </xf>
    <xf numFmtId="2" fontId="7" fillId="23" borderId="28" xfId="225" applyNumberFormat="1" applyFont="1" applyFill="1" applyBorder="1" applyAlignment="1">
      <alignment horizontal="center" vertical="center"/>
    </xf>
    <xf numFmtId="2" fontId="5" fillId="0" borderId="30" xfId="225" applyNumberFormat="1" applyFont="1" applyBorder="1" applyAlignment="1">
      <alignment horizontal="right" vertical="center"/>
    </xf>
    <xf numFmtId="2" fontId="17" fillId="29" borderId="31" xfId="225" applyNumberFormat="1" applyFont="1" applyFill="1" applyBorder="1" applyAlignment="1">
      <alignment horizontal="right" vertical="center"/>
    </xf>
    <xf numFmtId="4" fontId="7" fillId="23" borderId="24" xfId="225" applyNumberFormat="1" applyFont="1" applyFill="1" applyBorder="1" applyAlignment="1">
      <alignment horizontal="center" vertical="center"/>
    </xf>
    <xf numFmtId="0" fontId="7" fillId="23" borderId="26" xfId="225" applyFont="1" applyFill="1" applyBorder="1" applyAlignment="1">
      <alignment horizontal="center" vertical="center"/>
    </xf>
    <xf numFmtId="0" fontId="7" fillId="0" borderId="25" xfId="225" applyFont="1" applyBorder="1" applyAlignment="1">
      <alignment horizontal="center" vertical="center"/>
    </xf>
    <xf numFmtId="0" fontId="7" fillId="23" borderId="0" xfId="225" applyFont="1" applyFill="1" applyBorder="1" applyAlignment="1">
      <alignment horizontal="center" vertical="center"/>
    </xf>
    <xf numFmtId="0" fontId="7" fillId="23" borderId="29" xfId="225" applyFont="1" applyFill="1" applyBorder="1" applyAlignment="1">
      <alignment horizontal="center" vertical="center"/>
    </xf>
    <xf numFmtId="2" fontId="14" fillId="0" borderId="24" xfId="225" applyNumberFormat="1" applyFont="1" applyBorder="1" applyAlignment="1">
      <alignment vertical="center"/>
    </xf>
    <xf numFmtId="0" fontId="4" fillId="0" borderId="19" xfId="202" applyFont="1" applyBorder="1" applyAlignment="1">
      <alignment horizontal="center" vertical="center"/>
    </xf>
    <xf numFmtId="0" fontId="19" fillId="0" borderId="20" xfId="225" applyFont="1" applyBorder="1" applyAlignment="1">
      <alignment horizontal="center" vertical="center"/>
    </xf>
    <xf numFmtId="0" fontId="18" fillId="0" borderId="20" xfId="225" applyFont="1" applyBorder="1" applyAlignment="1">
      <alignment horizontal="center" vertical="center"/>
    </xf>
    <xf numFmtId="2" fontId="15" fillId="0" borderId="21" xfId="225" applyNumberFormat="1" applyFont="1" applyBorder="1" applyAlignment="1">
      <alignment horizontal="center" vertical="center"/>
    </xf>
    <xf numFmtId="0" fontId="17" fillId="29" borderId="9" xfId="225" applyFont="1" applyFill="1" applyBorder="1" applyAlignment="1">
      <alignment horizontal="center" vertical="center"/>
    </xf>
    <xf numFmtId="2" fontId="17" fillId="29" borderId="18" xfId="225" applyNumberFormat="1" applyFont="1" applyFill="1" applyBorder="1" applyAlignment="1">
      <alignment vertical="center"/>
    </xf>
    <xf numFmtId="2" fontId="14" fillId="0" borderId="32" xfId="225" applyNumberFormat="1" applyFont="1" applyBorder="1" applyAlignment="1">
      <alignment vertical="center"/>
    </xf>
    <xf numFmtId="0" fontId="7" fillId="0" borderId="32" xfId="225" applyFont="1" applyBorder="1" applyAlignment="1">
      <alignment horizontal="center" vertical="center"/>
    </xf>
    <xf numFmtId="0" fontId="17" fillId="29" borderId="33" xfId="225" applyFont="1" applyFill="1" applyBorder="1" applyAlignment="1">
      <alignment horizontal="center" vertical="center"/>
    </xf>
    <xf numFmtId="0" fontId="17" fillId="29" borderId="12" xfId="225" applyFont="1" applyFill="1" applyBorder="1" applyAlignment="1">
      <alignment horizontal="center" vertical="center"/>
    </xf>
    <xf numFmtId="0" fontId="17" fillId="29" borderId="25" xfId="225" applyFont="1" applyFill="1" applyBorder="1" applyAlignment="1">
      <alignment horizontal="center" vertical="center"/>
    </xf>
    <xf numFmtId="2" fontId="17" fillId="29" borderId="33" xfId="225" applyNumberFormat="1" applyFont="1" applyFill="1" applyBorder="1" applyAlignment="1">
      <alignment vertical="center"/>
    </xf>
    <xf numFmtId="3" fontId="7" fillId="23" borderId="27" xfId="225" applyNumberFormat="1" applyFont="1" applyFill="1" applyBorder="1" applyAlignment="1">
      <alignment horizontal="center" vertical="center"/>
    </xf>
    <xf numFmtId="2" fontId="17" fillId="29" borderId="27" xfId="225" applyNumberFormat="1" applyFont="1" applyFill="1" applyBorder="1" applyAlignment="1">
      <alignment horizontal="right" vertical="center"/>
    </xf>
    <xf numFmtId="2" fontId="17" fillId="29" borderId="32" xfId="225" applyNumberFormat="1" applyFont="1" applyFill="1" applyBorder="1" applyAlignment="1">
      <alignment vertical="center"/>
    </xf>
    <xf numFmtId="0" fontId="16" fillId="0" borderId="32" xfId="202" applyFont="1" applyFill="1" applyBorder="1" applyAlignment="1">
      <alignment horizontal="center" vertical="center"/>
    </xf>
    <xf numFmtId="1" fontId="7" fillId="23" borderId="27" xfId="225" applyNumberFormat="1" applyFont="1" applyFill="1" applyBorder="1" applyAlignment="1">
      <alignment horizontal="center" vertical="center"/>
    </xf>
    <xf numFmtId="0" fontId="16" fillId="0" borderId="24" xfId="202" applyFont="1" applyFill="1" applyBorder="1" applyAlignment="1">
      <alignment horizontal="center" vertical="center"/>
    </xf>
    <xf numFmtId="2" fontId="17" fillId="29" borderId="24" xfId="225" applyNumberFormat="1" applyFont="1" applyFill="1" applyBorder="1" applyAlignment="1">
      <alignment vertical="center"/>
    </xf>
    <xf numFmtId="0" fontId="7" fillId="23" borderId="30" xfId="225" applyFont="1" applyFill="1" applyBorder="1" applyAlignment="1">
      <alignment horizontal="center" vertical="center"/>
    </xf>
    <xf numFmtId="0" fontId="11" fillId="0" borderId="34" xfId="202" applyFont="1" applyBorder="1" applyAlignment="1">
      <alignment horizontal="right" vertical="center"/>
    </xf>
    <xf numFmtId="0" fontId="11" fillId="0" borderId="35" xfId="202" applyFont="1" applyBorder="1" applyAlignment="1">
      <alignment horizontal="center" vertical="center" wrapText="1"/>
    </xf>
    <xf numFmtId="0" fontId="11" fillId="0" borderId="36" xfId="202" applyFont="1" applyBorder="1" applyAlignment="1">
      <alignment horizontal="right" vertical="center"/>
    </xf>
    <xf numFmtId="0" fontId="11" fillId="0" borderId="36" xfId="202" applyFont="1" applyBorder="1" applyAlignment="1">
      <alignment horizontal="center" vertical="center"/>
    </xf>
    <xf numFmtId="0" fontId="11" fillId="0" borderId="37" xfId="202" applyFont="1" applyBorder="1" applyAlignment="1">
      <alignment horizontal="center" vertical="center"/>
    </xf>
    <xf numFmtId="0" fontId="11" fillId="0" borderId="38" xfId="202" applyFont="1" applyBorder="1" applyAlignment="1">
      <alignment horizontal="center" vertical="center" wrapText="1"/>
    </xf>
    <xf numFmtId="1" fontId="7" fillId="23" borderId="28" xfId="225" applyNumberFormat="1" applyFont="1" applyFill="1" applyBorder="1" applyAlignment="1">
      <alignment horizontal="center" vertical="center"/>
    </xf>
    <xf numFmtId="0" fontId="13" fillId="0" borderId="33" xfId="225" applyFont="1" applyBorder="1" applyAlignment="1">
      <alignment vertical="center" wrapText="1"/>
    </xf>
    <xf numFmtId="0" fontId="14" fillId="0" borderId="33" xfId="225" applyFont="1" applyBorder="1" applyAlignment="1">
      <alignment vertical="center" wrapText="1"/>
    </xf>
    <xf numFmtId="2" fontId="14" fillId="0" borderId="32" xfId="225" applyNumberFormat="1" applyFont="1" applyBorder="1" applyAlignment="1">
      <alignment vertical="center" wrapText="1"/>
    </xf>
    <xf numFmtId="0" fontId="11" fillId="0" borderId="33" xfId="202" applyFont="1" applyBorder="1" applyAlignment="1">
      <alignment vertical="center" wrapText="1"/>
    </xf>
    <xf numFmtId="0" fontId="11" fillId="0" borderId="39" xfId="202" applyFont="1" applyBorder="1" applyAlignment="1">
      <alignment horizontal="center" vertical="center"/>
    </xf>
    <xf numFmtId="0" fontId="11" fillId="0" borderId="40" xfId="202" applyFont="1" applyBorder="1" applyAlignment="1">
      <alignment horizontal="center" vertical="center"/>
    </xf>
    <xf numFmtId="2" fontId="17" fillId="29" borderId="30" xfId="225" applyNumberFormat="1" applyFont="1" applyFill="1" applyBorder="1" applyAlignment="1">
      <alignment horizontal="right" vertical="center"/>
    </xf>
    <xf numFmtId="0" fontId="2" fillId="0" borderId="41" xfId="202" applyFont="1" applyBorder="1" applyAlignment="1">
      <alignment horizontal="right" vertical="center"/>
    </xf>
    <xf numFmtId="0" fontId="11" fillId="0" borderId="9" xfId="202" applyFont="1" applyBorder="1" applyAlignment="1">
      <alignment horizontal="center" vertical="center" wrapText="1"/>
    </xf>
    <xf numFmtId="0" fontId="13" fillId="0" borderId="30" xfId="225" applyFont="1" applyBorder="1" applyAlignment="1">
      <alignment horizontal="center" vertical="center" wrapText="1"/>
    </xf>
    <xf numFmtId="2" fontId="14" fillId="0" borderId="30" xfId="225" applyNumberFormat="1" applyFont="1" applyBorder="1" applyAlignment="1">
      <alignment vertical="center"/>
    </xf>
    <xf numFmtId="167" fontId="7" fillId="23" borderId="30" xfId="225" applyNumberFormat="1" applyFont="1" applyFill="1" applyBorder="1" applyAlignment="1">
      <alignment horizontal="center" vertical="center"/>
    </xf>
    <xf numFmtId="0" fontId="16" fillId="0" borderId="42" xfId="202" applyFont="1" applyBorder="1" applyAlignment="1">
      <alignment horizontal="right" vertical="center"/>
    </xf>
    <xf numFmtId="0" fontId="16" fillId="0" borderId="12" xfId="202" applyFont="1" applyBorder="1" applyAlignment="1">
      <alignment vertical="center" wrapText="1"/>
    </xf>
    <xf numFmtId="0" fontId="13" fillId="0" borderId="12" xfId="202" applyFont="1" applyBorder="1" applyAlignment="1">
      <alignment vertical="center" wrapText="1"/>
    </xf>
    <xf numFmtId="0" fontId="14" fillId="0" borderId="12" xfId="202" applyFont="1" applyBorder="1" applyAlignment="1">
      <alignment vertical="center" wrapText="1"/>
    </xf>
    <xf numFmtId="0" fontId="7" fillId="0" borderId="33" xfId="225" applyFont="1" applyBorder="1" applyAlignment="1">
      <alignment horizontal="center" vertical="center"/>
    </xf>
    <xf numFmtId="0" fontId="17" fillId="29" borderId="35" xfId="225" applyFont="1" applyFill="1" applyBorder="1" applyAlignment="1">
      <alignment horizontal="center" vertical="center"/>
    </xf>
    <xf numFmtId="0" fontId="16" fillId="0" borderId="43" xfId="202" applyFont="1" applyBorder="1" applyAlignment="1">
      <alignment horizontal="right" vertical="center" wrapText="1"/>
    </xf>
    <xf numFmtId="0" fontId="16" fillId="0" borderId="44" xfId="202" applyFont="1" applyBorder="1" applyAlignment="1">
      <alignment horizontal="right" vertical="center" wrapText="1"/>
    </xf>
    <xf numFmtId="0" fontId="14" fillId="0" borderId="27" xfId="202" applyFont="1" applyBorder="1" applyAlignment="1">
      <alignment horizontal="center" vertical="center" wrapText="1"/>
    </xf>
    <xf numFmtId="0" fontId="16" fillId="0" borderId="24" xfId="202" applyFont="1" applyBorder="1" applyAlignment="1">
      <alignment horizontal="center" vertical="center" wrapText="1"/>
    </xf>
    <xf numFmtId="2" fontId="14" fillId="0" borderId="28" xfId="202" applyNumberFormat="1" applyFont="1" applyBorder="1" applyAlignment="1">
      <alignment horizontal="right" vertical="center" wrapText="1"/>
    </xf>
    <xf numFmtId="0" fontId="11" fillId="0" borderId="33" xfId="202" applyFont="1" applyBorder="1" applyAlignment="1">
      <alignment horizontal="center" vertical="center" wrapText="1"/>
    </xf>
    <xf numFmtId="0" fontId="17" fillId="29" borderId="18" xfId="225" applyFont="1" applyFill="1" applyBorder="1" applyAlignment="1">
      <alignment horizontal="center" vertical="center"/>
    </xf>
    <xf numFmtId="0" fontId="16" fillId="0" borderId="44" xfId="202" applyFont="1" applyBorder="1" applyAlignment="1">
      <alignment horizontal="right" vertical="center"/>
    </xf>
    <xf numFmtId="0" fontId="13" fillId="0" borderId="45" xfId="202" applyFont="1" applyBorder="1" applyAlignment="1">
      <alignment vertical="center"/>
    </xf>
    <xf numFmtId="0" fontId="14" fillId="0" borderId="45" xfId="202" applyFont="1" applyBorder="1" applyAlignment="1">
      <alignment vertical="center"/>
    </xf>
    <xf numFmtId="2" fontId="2" fillId="29" borderId="18" xfId="225" applyNumberFormat="1" applyFont="1" applyFill="1" applyBorder="1" applyAlignment="1">
      <alignment horizontal="right" vertical="center"/>
    </xf>
    <xf numFmtId="2" fontId="2" fillId="29" borderId="9" xfId="225" applyNumberFormat="1" applyFont="1" applyFill="1" applyBorder="1" applyAlignment="1">
      <alignment horizontal="right" vertical="center"/>
    </xf>
    <xf numFmtId="0" fontId="16" fillId="0" borderId="46" xfId="202" applyFont="1" applyBorder="1" applyAlignment="1">
      <alignment horizontal="center" vertical="center" wrapText="1"/>
    </xf>
    <xf numFmtId="2" fontId="14" fillId="0" borderId="25" xfId="202" applyNumberFormat="1" applyFont="1" applyBorder="1" applyAlignment="1">
      <alignment horizontal="right" vertical="center" wrapText="1"/>
    </xf>
    <xf numFmtId="168" fontId="7" fillId="23" borderId="25" xfId="225" applyNumberFormat="1" applyFont="1" applyFill="1" applyBorder="1" applyAlignment="1">
      <alignment horizontal="center" vertical="center"/>
    </xf>
    <xf numFmtId="0" fontId="16" fillId="0" borderId="39" xfId="202" applyFont="1" applyBorder="1" applyAlignment="1">
      <alignment horizontal="center" vertical="center" wrapText="1"/>
    </xf>
    <xf numFmtId="168" fontId="7" fillId="23" borderId="27" xfId="225" applyNumberFormat="1" applyFont="1" applyFill="1" applyBorder="1" applyAlignment="1">
      <alignment horizontal="center" vertical="center"/>
    </xf>
    <xf numFmtId="0" fontId="16" fillId="0" borderId="40" xfId="202" applyFont="1" applyBorder="1" applyAlignment="1">
      <alignment horizontal="center" vertical="center" wrapText="1"/>
    </xf>
    <xf numFmtId="2" fontId="14" fillId="0" borderId="33" xfId="202" applyNumberFormat="1" applyFont="1" applyBorder="1" applyAlignment="1">
      <alignment horizontal="right" vertical="center" wrapText="1"/>
    </xf>
    <xf numFmtId="2" fontId="14" fillId="0" borderId="32" xfId="202" applyNumberFormat="1" applyFont="1" applyBorder="1" applyAlignment="1">
      <alignment horizontal="right" vertical="center" wrapText="1"/>
    </xf>
    <xf numFmtId="2" fontId="14" fillId="0" borderId="24" xfId="202" applyNumberFormat="1" applyFont="1" applyBorder="1" applyAlignment="1">
      <alignment horizontal="right" vertical="center" wrapText="1"/>
    </xf>
    <xf numFmtId="0" fontId="16" fillId="0" borderId="40" xfId="202" applyFont="1" applyBorder="1" applyAlignment="1">
      <alignment horizontal="center" vertical="center"/>
    </xf>
    <xf numFmtId="0" fontId="13" fillId="0" borderId="24" xfId="202" applyFont="1" applyFill="1" applyBorder="1" applyAlignment="1">
      <alignment horizontal="center" vertical="center" wrapText="1"/>
    </xf>
    <xf numFmtId="2" fontId="7" fillId="23" borderId="27" xfId="225" applyNumberFormat="1" applyFont="1" applyFill="1" applyBorder="1" applyAlignment="1">
      <alignment horizontal="center" vertical="center"/>
    </xf>
    <xf numFmtId="0" fontId="14" fillId="0" borderId="25" xfId="202" applyFont="1" applyBorder="1" applyAlignment="1">
      <alignment horizontal="right" vertical="center" wrapText="1"/>
    </xf>
    <xf numFmtId="0" fontId="16" fillId="0" borderId="47" xfId="202" applyFont="1" applyBorder="1" applyAlignment="1">
      <alignment horizontal="center" vertical="center" wrapText="1"/>
    </xf>
    <xf numFmtId="49" fontId="16" fillId="0" borderId="48" xfId="202" applyNumberFormat="1" applyFont="1" applyFill="1" applyBorder="1" applyAlignment="1">
      <alignment horizontal="center" vertical="center" wrapText="1"/>
    </xf>
    <xf numFmtId="0" fontId="13" fillId="0" borderId="49" xfId="202" applyFont="1" applyFill="1" applyBorder="1" applyAlignment="1">
      <alignment vertical="center" wrapText="1"/>
    </xf>
    <xf numFmtId="0" fontId="14" fillId="0" borderId="33" xfId="202" applyFont="1" applyFill="1" applyBorder="1" applyAlignment="1">
      <alignment horizontal="right" vertical="center" wrapText="1"/>
    </xf>
    <xf numFmtId="49" fontId="16" fillId="0" borderId="39" xfId="202" applyNumberFormat="1" applyFont="1" applyFill="1" applyBorder="1" applyAlignment="1">
      <alignment horizontal="center" vertical="center" wrapText="1"/>
    </xf>
    <xf numFmtId="2" fontId="14" fillId="0" borderId="32" xfId="202" applyNumberFormat="1" applyFont="1" applyFill="1" applyBorder="1" applyAlignment="1">
      <alignment horizontal="right" vertical="center" wrapText="1"/>
    </xf>
    <xf numFmtId="4" fontId="7" fillId="23" borderId="27" xfId="225" applyNumberFormat="1" applyFont="1" applyFill="1" applyBorder="1" applyAlignment="1">
      <alignment horizontal="center" vertical="center"/>
    </xf>
    <xf numFmtId="49" fontId="16" fillId="0" borderId="47" xfId="202" applyNumberFormat="1" applyFont="1" applyFill="1" applyBorder="1" applyAlignment="1">
      <alignment horizontal="center" vertical="center" wrapText="1"/>
    </xf>
    <xf numFmtId="0" fontId="13" fillId="0" borderId="50" xfId="202" applyFont="1" applyFill="1" applyBorder="1" applyAlignment="1">
      <alignment horizontal="center" vertical="center" wrapText="1"/>
    </xf>
    <xf numFmtId="3" fontId="7" fillId="23" borderId="28" xfId="225" applyNumberFormat="1" applyFont="1" applyFill="1" applyBorder="1" applyAlignment="1">
      <alignment horizontal="center" vertical="center"/>
    </xf>
    <xf numFmtId="49" fontId="16" fillId="0" borderId="36" xfId="202" applyNumberFormat="1" applyFont="1" applyFill="1" applyBorder="1" applyAlignment="1">
      <alignment horizontal="center" vertical="center" wrapText="1"/>
    </xf>
    <xf numFmtId="0" fontId="11" fillId="0" borderId="45" xfId="202" applyFont="1" applyFill="1" applyBorder="1" applyAlignment="1">
      <alignment horizontal="center" vertical="center" wrapText="1"/>
    </xf>
    <xf numFmtId="0" fontId="13" fillId="0" borderId="9" xfId="202" applyFont="1" applyFill="1" applyBorder="1" applyAlignment="1">
      <alignment horizontal="center" vertical="center" wrapText="1"/>
    </xf>
    <xf numFmtId="4" fontId="7" fillId="23" borderId="32" xfId="225" applyNumberFormat="1" applyFont="1" applyFill="1" applyBorder="1" applyAlignment="1">
      <alignment horizontal="center" vertical="center"/>
    </xf>
    <xf numFmtId="2" fontId="5" fillId="0" borderId="32" xfId="225" applyNumberFormat="1" applyFont="1" applyBorder="1" applyAlignment="1">
      <alignment vertical="center"/>
    </xf>
    <xf numFmtId="49" fontId="16" fillId="0" borderId="46" xfId="202" applyNumberFormat="1" applyFont="1" applyFill="1" applyBorder="1" applyAlignment="1">
      <alignment horizontal="center" vertical="center" wrapText="1"/>
    </xf>
    <xf numFmtId="0" fontId="14" fillId="0" borderId="32" xfId="202" applyFont="1" applyFill="1" applyBorder="1" applyAlignment="1">
      <alignment horizontal="right" vertical="center" wrapText="1"/>
    </xf>
    <xf numFmtId="49" fontId="16" fillId="0" borderId="40" xfId="202" applyNumberFormat="1" applyFont="1" applyFill="1" applyBorder="1" applyAlignment="1">
      <alignment horizontal="center" vertical="center" wrapText="1"/>
    </xf>
    <xf numFmtId="0" fontId="16" fillId="0" borderId="43" xfId="202" applyFont="1" applyBorder="1" applyAlignment="1">
      <alignment horizontal="right" vertical="center"/>
    </xf>
    <xf numFmtId="0" fontId="13" fillId="0" borderId="33" xfId="202" applyFont="1" applyFill="1" applyBorder="1" applyAlignment="1">
      <alignment horizontal="center" vertical="center" wrapText="1"/>
    </xf>
    <xf numFmtId="0" fontId="11" fillId="0" borderId="33" xfId="202" applyFont="1" applyBorder="1" applyAlignment="1">
      <alignment vertical="center"/>
    </xf>
    <xf numFmtId="0" fontId="13" fillId="0" borderId="33" xfId="202" applyFont="1" applyBorder="1" applyAlignment="1">
      <alignment vertical="center"/>
    </xf>
    <xf numFmtId="0" fontId="14" fillId="0" borderId="30" xfId="202" applyFont="1" applyBorder="1" applyAlignment="1">
      <alignment horizontal="right" vertical="center"/>
    </xf>
    <xf numFmtId="0" fontId="14" fillId="0" borderId="26" xfId="202" applyFont="1" applyBorder="1" applyAlignment="1">
      <alignment horizontal="right" vertical="center" wrapText="1"/>
    </xf>
    <xf numFmtId="2" fontId="17" fillId="29" borderId="25" xfId="225" applyNumberFormat="1" applyFont="1" applyFill="1" applyBorder="1" applyAlignment="1">
      <alignment horizontal="right" vertical="center"/>
    </xf>
    <xf numFmtId="2" fontId="14" fillId="0" borderId="0" xfId="202" applyNumberFormat="1" applyFont="1" applyBorder="1" applyAlignment="1">
      <alignment horizontal="right" vertical="center" wrapText="1"/>
    </xf>
    <xf numFmtId="0" fontId="13" fillId="0" borderId="12" xfId="202" applyFont="1" applyFill="1" applyBorder="1" applyAlignment="1">
      <alignment horizontal="center" vertical="center" wrapText="1"/>
    </xf>
    <xf numFmtId="2" fontId="17" fillId="29" borderId="28" xfId="225" applyNumberFormat="1" applyFont="1" applyFill="1" applyBorder="1" applyAlignment="1">
      <alignment horizontal="right" vertical="center"/>
    </xf>
    <xf numFmtId="0" fontId="5" fillId="0" borderId="9" xfId="225" applyFont="1" applyBorder="1" applyAlignment="1">
      <alignment horizontal="right" vertical="center"/>
    </xf>
    <xf numFmtId="0" fontId="17" fillId="29" borderId="38" xfId="225" applyFont="1" applyFill="1" applyBorder="1" applyAlignment="1">
      <alignment horizontal="center" vertical="center"/>
    </xf>
    <xf numFmtId="0" fontId="17" fillId="29" borderId="24" xfId="225" applyFont="1" applyFill="1" applyBorder="1" applyAlignment="1">
      <alignment horizontal="center" vertical="center"/>
    </xf>
    <xf numFmtId="2" fontId="17" fillId="29" borderId="9" xfId="225" applyNumberFormat="1" applyFont="1" applyFill="1" applyBorder="1" applyAlignment="1">
      <alignment vertical="center"/>
    </xf>
    <xf numFmtId="0" fontId="16" fillId="0" borderId="9" xfId="202" applyFont="1" applyBorder="1" applyAlignment="1">
      <alignment horizontal="center" vertical="center" wrapText="1"/>
    </xf>
    <xf numFmtId="0" fontId="13" fillId="0" borderId="9" xfId="202" applyFont="1" applyBorder="1" applyAlignment="1">
      <alignment horizontal="center" vertical="center" wrapText="1"/>
    </xf>
    <xf numFmtId="2" fontId="17" fillId="29" borderId="38" xfId="225" applyNumberFormat="1" applyFont="1" applyFill="1" applyBorder="1" applyAlignment="1">
      <alignment vertical="center"/>
    </xf>
    <xf numFmtId="2" fontId="14" fillId="0" borderId="9" xfId="202" applyNumberFormat="1" applyFont="1" applyBorder="1" applyAlignment="1">
      <alignment horizontal="right" vertical="center" wrapText="1"/>
    </xf>
    <xf numFmtId="168" fontId="7" fillId="23" borderId="9" xfId="225" applyNumberFormat="1" applyFont="1" applyFill="1" applyBorder="1" applyAlignment="1">
      <alignment horizontal="center" vertical="center"/>
    </xf>
    <xf numFmtId="2" fontId="17" fillId="29" borderId="12" xfId="225" applyNumberFormat="1" applyFont="1" applyFill="1" applyBorder="1" applyAlignment="1">
      <alignment vertical="center"/>
    </xf>
    <xf numFmtId="0" fontId="16" fillId="0" borderId="41" xfId="202" applyFont="1" applyBorder="1" applyAlignment="1">
      <alignment horizontal="right" vertical="center" wrapText="1"/>
    </xf>
    <xf numFmtId="0" fontId="13" fillId="0" borderId="30" xfId="202" applyFont="1" applyBorder="1" applyAlignment="1">
      <alignment horizontal="center" vertical="center" wrapText="1"/>
    </xf>
    <xf numFmtId="2" fontId="14" fillId="0" borderId="9" xfId="202" applyNumberFormat="1" applyFont="1" applyBorder="1" applyAlignment="1">
      <alignment vertical="center" wrapText="1"/>
    </xf>
    <xf numFmtId="0" fontId="16" fillId="0" borderId="51" xfId="202" applyFont="1" applyBorder="1" applyAlignment="1">
      <alignment horizontal="right" vertical="center"/>
    </xf>
    <xf numFmtId="167" fontId="7" fillId="23" borderId="9" xfId="225" applyNumberFormat="1" applyFont="1" applyFill="1" applyBorder="1" applyAlignment="1">
      <alignment horizontal="center" vertical="center"/>
    </xf>
    <xf numFmtId="0" fontId="13" fillId="0" borderId="0" xfId="202" applyFont="1" applyBorder="1" applyAlignment="1">
      <alignment horizontal="center" vertical="center" wrapText="1"/>
    </xf>
    <xf numFmtId="0" fontId="5" fillId="0" borderId="25" xfId="225" applyFont="1" applyBorder="1" applyAlignment="1">
      <alignment horizontal="right" vertical="center"/>
    </xf>
    <xf numFmtId="0" fontId="5" fillId="0" borderId="27" xfId="225" applyFont="1" applyBorder="1" applyAlignment="1">
      <alignment horizontal="right" vertical="center"/>
    </xf>
    <xf numFmtId="0" fontId="5" fillId="0" borderId="20" xfId="225" applyFont="1" applyBorder="1" applyAlignment="1">
      <alignment horizontal="right" vertical="center"/>
    </xf>
    <xf numFmtId="167" fontId="7" fillId="23" borderId="52" xfId="225" applyNumberFormat="1" applyFont="1" applyFill="1" applyBorder="1" applyAlignment="1">
      <alignment horizontal="center" vertical="center"/>
    </xf>
    <xf numFmtId="2" fontId="5" fillId="0" borderId="52" xfId="225" applyNumberFormat="1" applyFont="1" applyBorder="1" applyAlignment="1">
      <alignment horizontal="right" vertical="center"/>
    </xf>
    <xf numFmtId="0" fontId="27" fillId="0" borderId="0" xfId="0" applyFont="1"/>
    <xf numFmtId="0" fontId="1" fillId="0" borderId="53" xfId="225" applyFont="1" applyBorder="1" applyAlignment="1">
      <alignment horizontal="center" vertical="center" wrapText="1"/>
    </xf>
    <xf numFmtId="0" fontId="1" fillId="0" borderId="41" xfId="225" applyFont="1" applyBorder="1" applyAlignment="1">
      <alignment horizontal="center" vertical="center" wrapText="1"/>
    </xf>
    <xf numFmtId="0" fontId="1" fillId="0" borderId="51" xfId="225" applyFont="1" applyBorder="1" applyAlignment="1">
      <alignment vertical="center"/>
    </xf>
    <xf numFmtId="2" fontId="3" fillId="0" borderId="54" xfId="225" applyNumberFormat="1" applyFont="1" applyBorder="1" applyAlignment="1">
      <alignment horizontal="center" vertical="center"/>
    </xf>
    <xf numFmtId="0" fontId="1" fillId="0" borderId="55" xfId="225" applyFont="1" applyBorder="1" applyAlignment="1">
      <alignment vertical="center"/>
    </xf>
    <xf numFmtId="0" fontId="1" fillId="0" borderId="34" xfId="225" applyFont="1" applyBorder="1" applyAlignment="1">
      <alignment horizontal="center" vertical="center" wrapText="1"/>
    </xf>
    <xf numFmtId="0" fontId="1" fillId="0" borderId="56" xfId="225" applyFont="1" applyBorder="1" applyAlignment="1">
      <alignment horizontal="center" vertical="center" wrapText="1"/>
    </xf>
    <xf numFmtId="0" fontId="1" fillId="0" borderId="57" xfId="225" applyFont="1" applyBorder="1" applyAlignment="1">
      <alignment horizontal="center" vertical="center" wrapText="1"/>
    </xf>
    <xf numFmtId="0" fontId="14" fillId="0" borderId="24" xfId="202" applyFont="1" applyBorder="1" applyAlignment="1">
      <alignment vertical="center" wrapText="1"/>
    </xf>
    <xf numFmtId="0" fontId="14" fillId="0" borderId="26" xfId="202" applyFont="1" applyBorder="1" applyAlignment="1">
      <alignment vertical="center" wrapText="1"/>
    </xf>
    <xf numFmtId="2" fontId="7" fillId="0" borderId="54" xfId="225" applyNumberFormat="1" applyFont="1" applyBorder="1" applyAlignment="1">
      <alignment horizontal="right" vertical="center"/>
    </xf>
    <xf numFmtId="0" fontId="14" fillId="0" borderId="9" xfId="202" applyFont="1" applyBorder="1" applyAlignment="1">
      <alignment vertical="center" wrapText="1"/>
    </xf>
    <xf numFmtId="0" fontId="18" fillId="0" borderId="0" xfId="225" applyFont="1" applyBorder="1" applyAlignment="1">
      <alignment horizontal="center" vertical="center"/>
    </xf>
    <xf numFmtId="0" fontId="14" fillId="0" borderId="0" xfId="202" applyFont="1" applyBorder="1" applyAlignment="1">
      <alignment horizontal="right" vertical="center" wrapText="1"/>
    </xf>
    <xf numFmtId="0" fontId="14" fillId="0" borderId="29" xfId="202" applyFont="1" applyBorder="1" applyAlignment="1">
      <alignment horizontal="right" vertical="center" wrapText="1"/>
    </xf>
    <xf numFmtId="0" fontId="14" fillId="0" borderId="33" xfId="202" applyFont="1" applyBorder="1" applyAlignment="1">
      <alignment vertical="center" wrapText="1"/>
    </xf>
    <xf numFmtId="166" fontId="7" fillId="0" borderId="58" xfId="225" applyNumberFormat="1" applyFont="1" applyBorder="1" applyAlignment="1">
      <alignment horizontal="right" vertical="center"/>
    </xf>
    <xf numFmtId="166" fontId="7" fillId="0" borderId="59" xfId="225" applyNumberFormat="1" applyFont="1" applyBorder="1" applyAlignment="1">
      <alignment horizontal="right" vertical="center"/>
    </xf>
    <xf numFmtId="0" fontId="18" fillId="0" borderId="32" xfId="202" applyFont="1" applyBorder="1" applyAlignment="1">
      <alignment horizontal="right" vertical="center" wrapText="1"/>
    </xf>
    <xf numFmtId="0" fontId="18" fillId="0" borderId="24" xfId="202" applyFont="1" applyBorder="1" applyAlignment="1">
      <alignment horizontal="right" vertical="center" wrapText="1"/>
    </xf>
    <xf numFmtId="0" fontId="35" fillId="0" borderId="33" xfId="202" applyFont="1" applyBorder="1" applyAlignment="1">
      <alignment vertical="center" wrapText="1"/>
    </xf>
    <xf numFmtId="0" fontId="7" fillId="0" borderId="32" xfId="202" applyFont="1" applyBorder="1" applyAlignment="1">
      <alignment vertical="center" wrapText="1"/>
    </xf>
    <xf numFmtId="0" fontId="7" fillId="0" borderId="24" xfId="202" applyFont="1" applyBorder="1" applyAlignment="1">
      <alignment vertical="center" wrapText="1"/>
    </xf>
    <xf numFmtId="0" fontId="18" fillId="0" borderId="32" xfId="202" applyFont="1" applyBorder="1" applyAlignment="1">
      <alignment vertical="center" wrapText="1"/>
    </xf>
    <xf numFmtId="0" fontId="12" fillId="0" borderId="20" xfId="202" applyFont="1" applyBorder="1" applyAlignment="1">
      <alignment vertical="center" wrapText="1"/>
    </xf>
    <xf numFmtId="0" fontId="14" fillId="0" borderId="27" xfId="202" applyFont="1" applyBorder="1" applyAlignment="1">
      <alignment vertical="center" wrapText="1"/>
    </xf>
    <xf numFmtId="0" fontId="19" fillId="0" borderId="32" xfId="225" applyFont="1" applyBorder="1" applyAlignment="1">
      <alignment horizontal="center" vertical="center"/>
    </xf>
    <xf numFmtId="0" fontId="13" fillId="0" borderId="32" xfId="225" applyFont="1" applyBorder="1" applyAlignment="1">
      <alignment vertical="center" wrapText="1"/>
    </xf>
    <xf numFmtId="2" fontId="34" fillId="0" borderId="60" xfId="225" applyNumberFormat="1" applyFont="1" applyBorder="1" applyAlignment="1">
      <alignment horizontal="center" vertical="center"/>
    </xf>
    <xf numFmtId="0" fontId="18" fillId="0" borderId="27" xfId="202" applyFont="1" applyBorder="1" applyAlignment="1">
      <alignment vertical="center" wrapText="1"/>
    </xf>
    <xf numFmtId="0" fontId="18" fillId="0" borderId="28" xfId="202" applyFont="1" applyBorder="1" applyAlignment="1">
      <alignment vertical="center" wrapText="1"/>
    </xf>
    <xf numFmtId="0" fontId="20" fillId="0" borderId="24" xfId="225" applyFont="1" applyBorder="1" applyAlignment="1">
      <alignment horizontal="center" vertical="center"/>
    </xf>
    <xf numFmtId="2" fontId="34" fillId="0" borderId="61" xfId="225" applyNumberFormat="1" applyFont="1" applyBorder="1" applyAlignment="1">
      <alignment horizontal="center" vertical="center"/>
    </xf>
    <xf numFmtId="0" fontId="18" fillId="0" borderId="24" xfId="202" applyFont="1" applyBorder="1" applyAlignment="1">
      <alignment vertical="center" wrapText="1"/>
    </xf>
    <xf numFmtId="0" fontId="11" fillId="0" borderId="39" xfId="202" applyFont="1" applyBorder="1" applyAlignment="1">
      <alignment horizontal="right" vertical="center"/>
    </xf>
    <xf numFmtId="0" fontId="36" fillId="0" borderId="0" xfId="202" applyFont="1" applyBorder="1" applyAlignment="1">
      <alignment vertical="center" wrapText="1"/>
    </xf>
    <xf numFmtId="0" fontId="11" fillId="0" borderId="32" xfId="202" applyFont="1" applyBorder="1" applyAlignment="1">
      <alignment vertical="center" wrapText="1"/>
    </xf>
    <xf numFmtId="0" fontId="18" fillId="0" borderId="0" xfId="202" applyFont="1" applyBorder="1" applyAlignment="1">
      <alignment vertical="center" wrapText="1"/>
    </xf>
    <xf numFmtId="0" fontId="11" fillId="0" borderId="40" xfId="202" applyFont="1" applyBorder="1" applyAlignment="1">
      <alignment horizontal="right" vertical="center"/>
    </xf>
    <xf numFmtId="0" fontId="11" fillId="0" borderId="24" xfId="202" applyFont="1" applyBorder="1" applyAlignment="1">
      <alignment horizontal="center" vertical="center" wrapText="1"/>
    </xf>
    <xf numFmtId="2" fontId="14" fillId="0" borderId="24" xfId="225" applyNumberFormat="1" applyFont="1" applyBorder="1" applyAlignment="1">
      <alignment vertical="center" wrapText="1"/>
    </xf>
    <xf numFmtId="0" fontId="36" fillId="0" borderId="33" xfId="202" applyFont="1" applyBorder="1" applyAlignment="1">
      <alignment vertical="center" wrapText="1"/>
    </xf>
    <xf numFmtId="0" fontId="13" fillId="0" borderId="32" xfId="202" applyFont="1" applyBorder="1" applyAlignment="1">
      <alignment vertical="center" wrapText="1"/>
    </xf>
    <xf numFmtId="0" fontId="11" fillId="0" borderId="46" xfId="202" applyFont="1" applyBorder="1" applyAlignment="1">
      <alignment horizontal="center" vertical="center"/>
    </xf>
    <xf numFmtId="0" fontId="18" fillId="0" borderId="32" xfId="202" applyFont="1" applyFill="1" applyBorder="1" applyAlignment="1">
      <alignment horizontal="left" vertical="center" wrapText="1"/>
    </xf>
    <xf numFmtId="0" fontId="14" fillId="0" borderId="25" xfId="202" applyFont="1" applyBorder="1" applyAlignment="1">
      <alignment vertical="center" wrapText="1"/>
    </xf>
    <xf numFmtId="2" fontId="14" fillId="0" borderId="30" xfId="225" applyNumberFormat="1" applyFont="1" applyBorder="1" applyAlignment="1">
      <alignment horizontal="right" vertical="center" wrapText="1"/>
    </xf>
    <xf numFmtId="2" fontId="34" fillId="0" borderId="54" xfId="225" applyNumberFormat="1" applyFont="1" applyBorder="1" applyAlignment="1">
      <alignment horizontal="center" vertical="center"/>
    </xf>
    <xf numFmtId="0" fontId="14" fillId="0" borderId="62" xfId="202" applyFont="1" applyBorder="1" applyAlignment="1">
      <alignment vertical="center" wrapText="1"/>
    </xf>
    <xf numFmtId="0" fontId="14" fillId="0" borderId="63" xfId="202" applyFont="1" applyBorder="1" applyAlignment="1">
      <alignment vertical="center" wrapText="1"/>
    </xf>
    <xf numFmtId="0" fontId="37" fillId="0" borderId="64" xfId="202" applyFont="1" applyBorder="1" applyAlignment="1">
      <alignment vertical="center" wrapText="1"/>
    </xf>
    <xf numFmtId="0" fontId="37" fillId="0" borderId="65" xfId="202" applyFont="1" applyBorder="1" applyAlignment="1">
      <alignment vertical="center" wrapText="1"/>
    </xf>
    <xf numFmtId="0" fontId="14" fillId="0" borderId="32" xfId="202" applyFont="1" applyBorder="1" applyAlignment="1">
      <alignment vertical="center" wrapText="1"/>
    </xf>
    <xf numFmtId="0" fontId="7" fillId="0" borderId="58" xfId="225" applyFont="1" applyBorder="1" applyAlignment="1">
      <alignment horizontal="center" vertical="center"/>
    </xf>
    <xf numFmtId="0" fontId="14" fillId="0" borderId="64" xfId="202" applyFont="1" applyBorder="1" applyAlignment="1">
      <alignment vertical="center" wrapText="1"/>
    </xf>
    <xf numFmtId="2" fontId="34" fillId="0" borderId="17" xfId="225" applyNumberFormat="1" applyFont="1" applyBorder="1" applyAlignment="1">
      <alignment horizontal="center" vertical="center"/>
    </xf>
    <xf numFmtId="0" fontId="18" fillId="0" borderId="32" xfId="202" applyFont="1" applyBorder="1" applyAlignment="1">
      <alignment horizontal="center" vertical="center" wrapText="1"/>
    </xf>
    <xf numFmtId="0" fontId="14" fillId="0" borderId="32" xfId="202" applyFont="1" applyBorder="1" applyAlignment="1">
      <alignment horizontal="right" vertical="center"/>
    </xf>
    <xf numFmtId="0" fontId="14" fillId="0" borderId="24" xfId="202" applyFont="1" applyBorder="1" applyAlignment="1">
      <alignment horizontal="right" vertical="center"/>
    </xf>
    <xf numFmtId="0" fontId="14" fillId="0" borderId="24" xfId="202" applyFont="1" applyFill="1" applyBorder="1" applyAlignment="1">
      <alignment vertical="center" wrapText="1"/>
    </xf>
    <xf numFmtId="0" fontId="14" fillId="0" borderId="32" xfId="202" applyFont="1" applyBorder="1" applyAlignment="1">
      <alignment vertical="center"/>
    </xf>
    <xf numFmtId="0" fontId="14" fillId="0" borderId="33" xfId="202" applyFont="1" applyFill="1" applyBorder="1" applyAlignment="1">
      <alignment wrapText="1"/>
    </xf>
    <xf numFmtId="0" fontId="14" fillId="0" borderId="32" xfId="202" applyFont="1" applyFill="1" applyBorder="1" applyAlignment="1">
      <alignment wrapText="1"/>
    </xf>
    <xf numFmtId="0" fontId="14" fillId="0" borderId="24" xfId="202" applyFont="1" applyFill="1" applyBorder="1" applyAlignment="1">
      <alignment wrapText="1"/>
    </xf>
    <xf numFmtId="166" fontId="7" fillId="0" borderId="66" xfId="225" applyNumberFormat="1" applyFont="1" applyBorder="1" applyAlignment="1">
      <alignment horizontal="right" vertical="center"/>
    </xf>
    <xf numFmtId="0" fontId="35" fillId="0" borderId="64" xfId="202" applyFont="1" applyFill="1" applyBorder="1" applyAlignment="1">
      <alignment vertical="center" wrapText="1"/>
    </xf>
    <xf numFmtId="0" fontId="14" fillId="0" borderId="33" xfId="202" applyFont="1" applyFill="1" applyBorder="1" applyAlignment="1">
      <alignment vertical="center" wrapText="1"/>
    </xf>
    <xf numFmtId="0" fontId="7" fillId="0" borderId="59" xfId="225" applyFont="1" applyBorder="1" applyAlignment="1">
      <alignment horizontal="center" vertical="center"/>
    </xf>
    <xf numFmtId="0" fontId="14" fillId="0" borderId="32" xfId="202" applyFont="1" applyFill="1" applyBorder="1" applyAlignment="1">
      <alignment vertical="center" wrapText="1"/>
    </xf>
    <xf numFmtId="0" fontId="8" fillId="0" borderId="46" xfId="202" applyFont="1" applyBorder="1" applyAlignment="1">
      <alignment horizontal="center" vertical="center"/>
    </xf>
    <xf numFmtId="0" fontId="38" fillId="0" borderId="33" xfId="202" applyFont="1" applyBorder="1" applyAlignment="1">
      <alignment vertical="center" wrapText="1"/>
    </xf>
    <xf numFmtId="0" fontId="7" fillId="0" borderId="9" xfId="225" applyFont="1" applyBorder="1" applyAlignment="1">
      <alignment horizontal="center" vertical="center"/>
    </xf>
    <xf numFmtId="2" fontId="7" fillId="0" borderId="67" xfId="225" applyNumberFormat="1" applyFont="1" applyBorder="1" applyAlignment="1">
      <alignment horizontal="center" vertical="center"/>
    </xf>
    <xf numFmtId="0" fontId="11" fillId="0" borderId="46" xfId="202" applyBorder="1" applyAlignment="1">
      <alignment horizontal="center" vertical="center" wrapText="1"/>
    </xf>
    <xf numFmtId="0" fontId="35" fillId="0" borderId="25" xfId="202" applyFont="1" applyBorder="1" applyAlignment="1">
      <alignment vertical="center"/>
    </xf>
    <xf numFmtId="0" fontId="5" fillId="0" borderId="35" xfId="225" applyFont="1" applyBorder="1" applyAlignment="1">
      <alignment horizontal="right" vertical="center"/>
    </xf>
    <xf numFmtId="0" fontId="11" fillId="0" borderId="39" xfId="202" applyBorder="1" applyAlignment="1">
      <alignment horizontal="center" vertical="center" wrapText="1"/>
    </xf>
    <xf numFmtId="0" fontId="35" fillId="0" borderId="27" xfId="202" applyFont="1" applyBorder="1" applyAlignment="1">
      <alignment vertical="center" wrapText="1"/>
    </xf>
    <xf numFmtId="2" fontId="5" fillId="0" borderId="12" xfId="225" applyNumberFormat="1" applyFont="1" applyBorder="1" applyAlignment="1">
      <alignment horizontal="right" vertical="center"/>
    </xf>
    <xf numFmtId="0" fontId="35" fillId="0" borderId="27" xfId="202" applyFont="1" applyBorder="1" applyAlignment="1">
      <alignment vertical="center"/>
    </xf>
    <xf numFmtId="0" fontId="35" fillId="0" borderId="32" xfId="202" applyFont="1" applyFill="1" applyBorder="1" applyAlignment="1">
      <alignment horizontal="left" vertical="center" wrapText="1"/>
    </xf>
    <xf numFmtId="0" fontId="11" fillId="0" borderId="40" xfId="202" applyBorder="1" applyAlignment="1">
      <alignment horizontal="center" vertical="center" wrapText="1"/>
    </xf>
    <xf numFmtId="0" fontId="35" fillId="0" borderId="28" xfId="202" applyFont="1" applyBorder="1" applyAlignment="1">
      <alignment vertical="center"/>
    </xf>
    <xf numFmtId="0" fontId="13" fillId="0" borderId="38" xfId="202" applyFont="1" applyFill="1" applyBorder="1" applyAlignment="1">
      <alignment horizontal="center" vertical="center" wrapText="1"/>
    </xf>
    <xf numFmtId="0" fontId="23" fillId="0" borderId="51" xfId="202" applyFont="1" applyBorder="1" applyAlignment="1">
      <alignment horizontal="center" vertical="center"/>
    </xf>
    <xf numFmtId="0" fontId="14" fillId="0" borderId="9" xfId="202" applyFont="1" applyBorder="1" applyAlignment="1">
      <alignment horizontal="center" vertical="center" wrapText="1"/>
    </xf>
    <xf numFmtId="2" fontId="7" fillId="0" borderId="54" xfId="225" applyNumberFormat="1" applyFont="1" applyBorder="1" applyAlignment="1">
      <alignment horizontal="center" vertical="center"/>
    </xf>
    <xf numFmtId="0" fontId="16" fillId="0" borderId="46" xfId="202" applyFont="1" applyFill="1" applyBorder="1" applyAlignment="1">
      <alignment horizontal="center" vertical="center" wrapText="1"/>
    </xf>
    <xf numFmtId="0" fontId="16" fillId="0" borderId="39" xfId="202" applyFont="1" applyFill="1" applyBorder="1" applyAlignment="1">
      <alignment horizontal="center" vertical="center" wrapText="1"/>
    </xf>
    <xf numFmtId="14" fontId="16" fillId="0" borderId="39" xfId="202" applyNumberFormat="1" applyFont="1" applyBorder="1" applyAlignment="1">
      <alignment horizontal="center" vertical="center"/>
    </xf>
    <xf numFmtId="2" fontId="5" fillId="0" borderId="24" xfId="225" applyNumberFormat="1" applyFont="1" applyBorder="1" applyAlignment="1">
      <alignment vertical="center"/>
    </xf>
    <xf numFmtId="2" fontId="7" fillId="0" borderId="54" xfId="225" applyNumberFormat="1" applyFont="1" applyBorder="1" applyAlignment="1">
      <alignment vertical="center"/>
    </xf>
    <xf numFmtId="0" fontId="39" fillId="0" borderId="9" xfId="202" applyFont="1" applyBorder="1" applyAlignment="1">
      <alignment vertical="center" wrapText="1"/>
    </xf>
    <xf numFmtId="0" fontId="5" fillId="0" borderId="33" xfId="225" applyFont="1" applyBorder="1" applyAlignment="1">
      <alignment horizontal="right" vertical="center"/>
    </xf>
    <xf numFmtId="2" fontId="7" fillId="0" borderId="59" xfId="225" applyNumberFormat="1" applyFont="1" applyBorder="1" applyAlignment="1">
      <alignment horizontal="center" vertical="center"/>
    </xf>
    <xf numFmtId="0" fontId="24" fillId="0" borderId="39" xfId="202" applyFont="1" applyBorder="1" applyAlignment="1">
      <alignment horizontal="center" vertical="center" wrapText="1"/>
    </xf>
    <xf numFmtId="2" fontId="14" fillId="0" borderId="30" xfId="202" applyNumberFormat="1" applyFont="1" applyBorder="1" applyAlignment="1">
      <alignment horizontal="right" vertical="center" wrapText="1"/>
    </xf>
    <xf numFmtId="2" fontId="5" fillId="0" borderId="9" xfId="225" applyNumberFormat="1" applyFont="1" applyBorder="1" applyAlignment="1">
      <alignment vertical="center"/>
    </xf>
    <xf numFmtId="0" fontId="14" fillId="0" borderId="32" xfId="202" applyFont="1" applyBorder="1" applyAlignment="1">
      <alignment horizontal="left" vertical="center" wrapText="1"/>
    </xf>
    <xf numFmtId="2" fontId="7" fillId="0" borderId="66" xfId="225" applyNumberFormat="1" applyFont="1" applyBorder="1" applyAlignment="1">
      <alignment vertical="center"/>
    </xf>
    <xf numFmtId="2" fontId="7" fillId="0" borderId="58" xfId="225" applyNumberFormat="1" applyFont="1" applyBorder="1" applyAlignment="1">
      <alignment vertical="center"/>
    </xf>
    <xf numFmtId="0" fontId="14" fillId="0" borderId="68" xfId="202" applyFont="1" applyBorder="1" applyAlignment="1">
      <alignment vertical="center" wrapText="1"/>
    </xf>
    <xf numFmtId="2" fontId="3" fillId="0" borderId="66" xfId="225" applyNumberFormat="1" applyFont="1" applyBorder="1" applyAlignment="1">
      <alignment horizontal="center" vertical="center"/>
    </xf>
    <xf numFmtId="0" fontId="14" fillId="0" borderId="31" xfId="202" applyFont="1" applyBorder="1" applyAlignment="1">
      <alignment vertical="center" wrapText="1"/>
    </xf>
    <xf numFmtId="0" fontId="14" fillId="0" borderId="29" xfId="202" applyFont="1" applyBorder="1" applyAlignment="1">
      <alignment vertical="center" wrapText="1"/>
    </xf>
    <xf numFmtId="0" fontId="34" fillId="0" borderId="54" xfId="225" applyFont="1" applyBorder="1" applyAlignment="1">
      <alignment horizontal="center" vertical="center"/>
    </xf>
    <xf numFmtId="0" fontId="34" fillId="0" borderId="59" xfId="225" applyFont="1" applyBorder="1" applyAlignment="1">
      <alignment horizontal="center" vertical="center"/>
    </xf>
    <xf numFmtId="2" fontId="34" fillId="0" borderId="69" xfId="225" applyNumberFormat="1" applyFont="1" applyBorder="1" applyAlignment="1">
      <alignment horizontal="center" vertical="center"/>
    </xf>
    <xf numFmtId="0" fontId="1" fillId="0" borderId="24" xfId="225" applyFont="1" applyBorder="1" applyAlignment="1">
      <alignment vertical="center"/>
    </xf>
    <xf numFmtId="166" fontId="7" fillId="0" borderId="54" xfId="225" applyNumberFormat="1" applyFont="1" applyBorder="1" applyAlignment="1">
      <alignment horizontal="right" vertical="center"/>
    </xf>
    <xf numFmtId="0" fontId="18" fillId="0" borderId="24" xfId="202" applyFont="1" applyFill="1" applyBorder="1" applyAlignment="1">
      <alignment vertical="center" wrapText="1"/>
    </xf>
    <xf numFmtId="0" fontId="39" fillId="0" borderId="9" xfId="202" applyFont="1" applyBorder="1" applyAlignment="1">
      <alignment vertical="center"/>
    </xf>
    <xf numFmtId="166" fontId="3" fillId="0" borderId="66" xfId="225" applyNumberFormat="1" applyFont="1" applyBorder="1" applyAlignment="1">
      <alignment horizontal="center" vertical="center"/>
    </xf>
    <xf numFmtId="0" fontId="34" fillId="30" borderId="0" xfId="0" applyFont="1" applyFill="1" applyBorder="1" applyAlignment="1">
      <alignment horizontal="left" vertical="center" wrapText="1"/>
    </xf>
    <xf numFmtId="166" fontId="7" fillId="0" borderId="58" xfId="225" applyNumberFormat="1" applyFont="1" applyBorder="1" applyAlignment="1">
      <alignment vertical="center"/>
    </xf>
    <xf numFmtId="166" fontId="7" fillId="0" borderId="70" xfId="225" applyNumberFormat="1" applyFont="1" applyBorder="1" applyAlignment="1">
      <alignment vertical="center"/>
    </xf>
    <xf numFmtId="2" fontId="34" fillId="0" borderId="66" xfId="225" applyNumberFormat="1" applyFont="1" applyBorder="1" applyAlignment="1">
      <alignment vertical="center"/>
    </xf>
    <xf numFmtId="0" fontId="22" fillId="0" borderId="0" xfId="0" applyFont="1"/>
    <xf numFmtId="2" fontId="34" fillId="0" borderId="58" xfId="225" applyNumberFormat="1" applyFont="1" applyBorder="1" applyAlignment="1">
      <alignment vertical="center"/>
    </xf>
    <xf numFmtId="2" fontId="17" fillId="0" borderId="58" xfId="225" applyNumberFormat="1" applyFont="1" applyBorder="1" applyAlignment="1">
      <alignment vertical="center"/>
    </xf>
    <xf numFmtId="169" fontId="17" fillId="0" borderId="58" xfId="225" applyNumberFormat="1" applyFont="1" applyBorder="1" applyAlignment="1">
      <alignment vertical="center"/>
    </xf>
    <xf numFmtId="166" fontId="17" fillId="0" borderId="58" xfId="225" applyNumberFormat="1" applyFont="1" applyBorder="1" applyAlignment="1">
      <alignment vertical="center"/>
    </xf>
    <xf numFmtId="2" fontId="7" fillId="0" borderId="58" xfId="225" applyNumberFormat="1" applyFont="1" applyBorder="1" applyAlignment="1">
      <alignment horizontal="center" vertical="center"/>
    </xf>
    <xf numFmtId="2" fontId="17" fillId="29" borderId="33" xfId="225" applyNumberFormat="1" applyFont="1" applyFill="1" applyBorder="1" applyAlignment="1">
      <alignment horizontal="right" vertical="center"/>
    </xf>
    <xf numFmtId="2" fontId="17" fillId="29" borderId="32" xfId="225" applyNumberFormat="1" applyFont="1" applyFill="1" applyBorder="1" applyAlignment="1">
      <alignment horizontal="right" vertical="center"/>
    </xf>
    <xf numFmtId="2" fontId="17" fillId="29" borderId="24" xfId="225" applyNumberFormat="1" applyFont="1" applyFill="1" applyBorder="1" applyAlignment="1">
      <alignment horizontal="right" vertical="center"/>
    </xf>
    <xf numFmtId="2" fontId="5" fillId="0" borderId="25" xfId="225" applyNumberFormat="1" applyFont="1" applyBorder="1" applyAlignment="1">
      <alignment horizontal="right" vertical="center"/>
    </xf>
    <xf numFmtId="2" fontId="5" fillId="0" borderId="28" xfId="225" applyNumberFormat="1" applyFont="1" applyBorder="1" applyAlignment="1">
      <alignment horizontal="right" vertical="center"/>
    </xf>
    <xf numFmtId="2" fontId="17" fillId="29" borderId="35" xfId="225" applyNumberFormat="1" applyFont="1" applyFill="1" applyBorder="1" applyAlignment="1">
      <alignment horizontal="right" vertical="center"/>
    </xf>
    <xf numFmtId="2" fontId="17" fillId="29" borderId="38" xfId="225" applyNumberFormat="1" applyFont="1" applyFill="1" applyBorder="1" applyAlignment="1">
      <alignment horizontal="right" vertical="center"/>
    </xf>
    <xf numFmtId="2" fontId="14" fillId="0" borderId="24" xfId="202" applyNumberFormat="1" applyFont="1" applyFill="1" applyBorder="1" applyAlignment="1">
      <alignment horizontal="right" vertical="center" wrapText="1"/>
    </xf>
    <xf numFmtId="168" fontId="7" fillId="23" borderId="33" xfId="225" applyNumberFormat="1" applyFont="1" applyFill="1" applyBorder="1" applyAlignment="1">
      <alignment horizontal="center" vertical="center"/>
    </xf>
    <xf numFmtId="168" fontId="7" fillId="23" borderId="24" xfId="225" applyNumberFormat="1" applyFont="1" applyFill="1" applyBorder="1" applyAlignment="1">
      <alignment horizontal="center" vertical="center"/>
    </xf>
    <xf numFmtId="0" fontId="13" fillId="0" borderId="32" xfId="202" applyFont="1" applyBorder="1" applyAlignment="1">
      <alignment horizontal="center" vertical="center" wrapText="1"/>
    </xf>
    <xf numFmtId="0" fontId="16" fillId="0" borderId="33" xfId="202" applyFont="1" applyFill="1" applyBorder="1" applyAlignment="1">
      <alignment horizontal="center" vertical="center" wrapText="1"/>
    </xf>
    <xf numFmtId="0" fontId="16" fillId="0" borderId="32" xfId="202" applyFont="1" applyFill="1" applyBorder="1" applyAlignment="1">
      <alignment horizontal="center" vertical="center" wrapText="1"/>
    </xf>
    <xf numFmtId="0" fontId="16" fillId="0" borderId="24" xfId="202" applyFont="1" applyFill="1" applyBorder="1" applyAlignment="1">
      <alignment horizontal="center" vertical="center" wrapText="1"/>
    </xf>
    <xf numFmtId="0" fontId="13" fillId="0" borderId="12" xfId="202" applyFont="1" applyBorder="1" applyAlignment="1">
      <alignment horizontal="center" vertical="center" wrapText="1"/>
    </xf>
    <xf numFmtId="0" fontId="11" fillId="0" borderId="32" xfId="202" applyFont="1" applyBorder="1" applyAlignment="1">
      <alignment horizontal="center" vertical="center" wrapText="1"/>
    </xf>
    <xf numFmtId="0" fontId="11" fillId="0" borderId="32" xfId="202" applyFont="1" applyFill="1" applyBorder="1" applyAlignment="1">
      <alignment horizontal="center" vertical="center" wrapText="1"/>
    </xf>
    <xf numFmtId="0" fontId="13" fillId="0" borderId="24" xfId="202" applyFont="1" applyBorder="1" applyAlignment="1">
      <alignment horizontal="center" vertical="center" wrapText="1"/>
    </xf>
    <xf numFmtId="0" fontId="16" fillId="0" borderId="33" xfId="202" applyFont="1" applyBorder="1" applyAlignment="1">
      <alignment horizontal="center" vertical="center" wrapText="1"/>
    </xf>
    <xf numFmtId="0" fontId="16" fillId="0" borderId="32" xfId="202" applyFont="1" applyBorder="1" applyAlignment="1">
      <alignment horizontal="center" vertical="center" wrapText="1"/>
    </xf>
    <xf numFmtId="0" fontId="13" fillId="0" borderId="33" xfId="202" applyFont="1" applyBorder="1" applyAlignment="1">
      <alignment horizontal="center" vertical="center" wrapText="1"/>
    </xf>
    <xf numFmtId="2" fontId="14" fillId="0" borderId="32" xfId="202" applyNumberFormat="1" applyFont="1" applyFill="1" applyBorder="1" applyAlignment="1">
      <alignment vertical="center" wrapText="1"/>
    </xf>
    <xf numFmtId="168" fontId="7" fillId="23" borderId="32" xfId="225" applyNumberFormat="1" applyFont="1" applyFill="1" applyBorder="1" applyAlignment="1">
      <alignment horizontal="center" vertical="center"/>
    </xf>
    <xf numFmtId="2" fontId="5" fillId="0" borderId="27" xfId="225" applyNumberFormat="1" applyFont="1" applyBorder="1" applyAlignment="1">
      <alignment horizontal="right" vertical="center"/>
    </xf>
    <xf numFmtId="2" fontId="17" fillId="29" borderId="12" xfId="225" applyNumberFormat="1" applyFont="1" applyFill="1" applyBorder="1" applyAlignment="1">
      <alignment horizontal="right" vertical="center"/>
    </xf>
    <xf numFmtId="2" fontId="14" fillId="0" borderId="27" xfId="202" applyNumberFormat="1" applyFont="1" applyBorder="1" applyAlignment="1">
      <alignment horizontal="right" vertical="center" wrapText="1"/>
    </xf>
    <xf numFmtId="0" fontId="14" fillId="0" borderId="27" xfId="202" applyFont="1" applyBorder="1" applyAlignment="1">
      <alignment horizontal="right" vertical="center" wrapText="1"/>
    </xf>
    <xf numFmtId="167" fontId="7" fillId="23" borderId="32" xfId="225" applyNumberFormat="1" applyFont="1" applyFill="1" applyBorder="1" applyAlignment="1">
      <alignment horizontal="center" vertical="center"/>
    </xf>
    <xf numFmtId="2" fontId="5" fillId="0" borderId="32" xfId="225" applyNumberFormat="1" applyFont="1" applyBorder="1" applyAlignment="1">
      <alignment horizontal="right" vertical="center"/>
    </xf>
    <xf numFmtId="0" fontId="13" fillId="0" borderId="32" xfId="225" applyFont="1" applyBorder="1" applyAlignment="1">
      <alignment horizontal="center" vertical="center" wrapText="1"/>
    </xf>
    <xf numFmtId="0" fontId="13" fillId="0" borderId="24" xfId="225" applyFont="1" applyBorder="1" applyAlignment="1">
      <alignment horizontal="center" vertical="center" wrapText="1"/>
    </xf>
    <xf numFmtId="167" fontId="7" fillId="23" borderId="33" xfId="225" applyNumberFormat="1" applyFont="1" applyFill="1" applyBorder="1" applyAlignment="1">
      <alignment horizontal="center" vertical="center"/>
    </xf>
    <xf numFmtId="167" fontId="7" fillId="23" borderId="24" xfId="225" applyNumberFormat="1" applyFont="1" applyFill="1" applyBorder="1" applyAlignment="1">
      <alignment horizontal="center" vertical="center"/>
    </xf>
    <xf numFmtId="2" fontId="5" fillId="0" borderId="33" xfId="225" applyNumberFormat="1" applyFont="1" applyBorder="1" applyAlignment="1">
      <alignment horizontal="right" vertical="center"/>
    </xf>
    <xf numFmtId="2" fontId="5" fillId="0" borderId="24" xfId="225" applyNumberFormat="1" applyFont="1" applyBorder="1" applyAlignment="1">
      <alignment horizontal="right" vertical="center"/>
    </xf>
    <xf numFmtId="0" fontId="11" fillId="0" borderId="12" xfId="202" applyFont="1" applyBorder="1" applyAlignment="1">
      <alignment horizontal="center" vertical="center" wrapText="1"/>
    </xf>
    <xf numFmtId="0" fontId="7" fillId="23" borderId="32" xfId="225" applyFont="1" applyFill="1" applyBorder="1" applyAlignment="1">
      <alignment horizontal="center" vertical="center"/>
    </xf>
    <xf numFmtId="0" fontId="16" fillId="0" borderId="46" xfId="202" applyFont="1" applyBorder="1" applyAlignment="1">
      <alignment horizontal="right" vertical="center"/>
    </xf>
    <xf numFmtId="0" fontId="16" fillId="0" borderId="39" xfId="202" applyFont="1" applyBorder="1" applyAlignment="1">
      <alignment horizontal="right" vertical="center"/>
    </xf>
    <xf numFmtId="0" fontId="16" fillId="0" borderId="40" xfId="202" applyFont="1" applyBorder="1" applyAlignment="1">
      <alignment horizontal="right" vertical="center"/>
    </xf>
    <xf numFmtId="0" fontId="2" fillId="0" borderId="40" xfId="225" applyFont="1" applyBorder="1" applyAlignment="1">
      <alignment horizontal="right" vertical="center"/>
    </xf>
    <xf numFmtId="0" fontId="7" fillId="23" borderId="33" xfId="225" applyFont="1" applyFill="1" applyBorder="1" applyAlignment="1">
      <alignment horizontal="center" vertical="center"/>
    </xf>
    <xf numFmtId="0" fontId="7" fillId="23" borderId="24" xfId="225" applyFont="1" applyFill="1" applyBorder="1" applyAlignment="1">
      <alignment horizontal="center" vertical="center"/>
    </xf>
    <xf numFmtId="2" fontId="5" fillId="0" borderId="24" xfId="225" applyNumberFormat="1" applyFont="1" applyBorder="1" applyAlignment="1">
      <alignment horizontal="center" vertical="center"/>
    </xf>
    <xf numFmtId="0" fontId="11" fillId="0" borderId="33" xfId="202" applyFont="1" applyFill="1" applyBorder="1" applyAlignment="1">
      <alignment horizontal="center" vertical="center" wrapText="1"/>
    </xf>
    <xf numFmtId="2" fontId="7" fillId="0" borderId="59" xfId="225" applyNumberFormat="1" applyFont="1" applyBorder="1" applyAlignment="1">
      <alignment horizontal="right" vertical="center"/>
    </xf>
    <xf numFmtId="2" fontId="7" fillId="0" borderId="66" xfId="225" applyNumberFormat="1" applyFont="1" applyBorder="1" applyAlignment="1">
      <alignment horizontal="right" vertical="center"/>
    </xf>
    <xf numFmtId="2" fontId="14" fillId="0" borderId="33" xfId="202" applyNumberFormat="1" applyFont="1" applyFill="1" applyBorder="1" applyAlignment="1">
      <alignment vertical="center" wrapText="1"/>
    </xf>
    <xf numFmtId="2" fontId="7" fillId="0" borderId="58" xfId="225" applyNumberFormat="1" applyFont="1" applyBorder="1" applyAlignment="1">
      <alignment horizontal="right" vertical="center"/>
    </xf>
    <xf numFmtId="2" fontId="34" fillId="0" borderId="59" xfId="225" applyNumberFormat="1" applyFont="1" applyBorder="1" applyAlignment="1">
      <alignment horizontal="center" vertical="center"/>
    </xf>
    <xf numFmtId="2" fontId="34" fillId="0" borderId="58" xfId="225" applyNumberFormat="1" applyFont="1" applyBorder="1" applyAlignment="1">
      <alignment horizontal="center" vertical="center"/>
    </xf>
    <xf numFmtId="2" fontId="34" fillId="0" borderId="66" xfId="225" applyNumberFormat="1" applyFont="1" applyBorder="1" applyAlignment="1">
      <alignment horizontal="center" vertical="center"/>
    </xf>
    <xf numFmtId="0" fontId="87" fillId="0" borderId="0" xfId="210"/>
    <xf numFmtId="0" fontId="3" fillId="23" borderId="0" xfId="225" applyFont="1" applyFill="1" applyAlignment="1">
      <alignment horizontal="right" vertical="center" wrapText="1"/>
    </xf>
    <xf numFmtId="0" fontId="9" fillId="0" borderId="0" xfId="210" applyFont="1"/>
    <xf numFmtId="0" fontId="12" fillId="0" borderId="71" xfId="202" applyFont="1" applyBorder="1" applyAlignment="1">
      <alignment vertical="center" wrapText="1"/>
    </xf>
    <xf numFmtId="0" fontId="87" fillId="0" borderId="36" xfId="210" applyBorder="1" applyAlignment="1">
      <alignment horizontal="right" vertical="center"/>
    </xf>
    <xf numFmtId="0" fontId="13" fillId="0" borderId="33" xfId="210" applyFont="1" applyFill="1" applyBorder="1" applyAlignment="1">
      <alignment horizontal="center" vertical="center" wrapText="1"/>
    </xf>
    <xf numFmtId="2" fontId="22" fillId="0" borderId="33" xfId="210" applyNumberFormat="1" applyFont="1" applyFill="1" applyBorder="1" applyAlignment="1">
      <alignment horizontal="right" vertical="center" wrapText="1"/>
    </xf>
    <xf numFmtId="0" fontId="25" fillId="0" borderId="46" xfId="210" applyFont="1" applyBorder="1" applyAlignment="1">
      <alignment horizontal="center" vertical="center"/>
    </xf>
    <xf numFmtId="0" fontId="40" fillId="0" borderId="9" xfId="210" applyFont="1" applyBorder="1" applyAlignment="1">
      <alignment vertical="center" wrapText="1"/>
    </xf>
    <xf numFmtId="0" fontId="25" fillId="0" borderId="39" xfId="210" applyFont="1" applyBorder="1" applyAlignment="1">
      <alignment horizontal="center" vertical="center"/>
    </xf>
    <xf numFmtId="0" fontId="3" fillId="0" borderId="33" xfId="210" applyFont="1" applyFill="1" applyBorder="1" applyAlignment="1">
      <alignment wrapText="1"/>
    </xf>
    <xf numFmtId="0" fontId="5" fillId="0" borderId="32" xfId="210" applyFont="1" applyFill="1" applyBorder="1" applyAlignment="1">
      <alignment wrapText="1"/>
    </xf>
    <xf numFmtId="0" fontId="27" fillId="0" borderId="32" xfId="210" applyFont="1" applyBorder="1" applyAlignment="1">
      <alignment vertical="center"/>
    </xf>
    <xf numFmtId="0" fontId="27" fillId="0" borderId="32" xfId="210" applyFont="1" applyBorder="1" applyAlignment="1">
      <alignment vertical="center" wrapText="1"/>
    </xf>
    <xf numFmtId="0" fontId="25" fillId="0" borderId="22" xfId="210" applyFont="1" applyBorder="1" applyAlignment="1">
      <alignment horizontal="center" vertical="center"/>
    </xf>
    <xf numFmtId="0" fontId="40" fillId="0" borderId="71" xfId="210" applyFont="1" applyBorder="1" applyAlignment="1">
      <alignment vertical="center" wrapText="1"/>
    </xf>
    <xf numFmtId="0" fontId="11" fillId="0" borderId="20" xfId="210" applyFont="1" applyBorder="1" applyAlignment="1">
      <alignment horizontal="center" vertical="center" wrapText="1"/>
    </xf>
    <xf numFmtId="0" fontId="28" fillId="0" borderId="20" xfId="210" applyFont="1" applyBorder="1"/>
    <xf numFmtId="0" fontId="29" fillId="0" borderId="20" xfId="210" applyFont="1" applyFill="1" applyBorder="1"/>
    <xf numFmtId="0" fontId="2" fillId="0" borderId="36" xfId="210" applyFont="1" applyBorder="1" applyAlignment="1">
      <alignment horizontal="right" vertical="center" wrapText="1"/>
    </xf>
    <xf numFmtId="0" fontId="5" fillId="0" borderId="24" xfId="210" applyFont="1" applyBorder="1" applyAlignment="1">
      <alignment vertical="center" wrapText="1"/>
    </xf>
    <xf numFmtId="0" fontId="26" fillId="0" borderId="24" xfId="210" applyFont="1" applyBorder="1" applyAlignment="1">
      <alignment horizontal="center" vertical="center" wrapText="1"/>
    </xf>
    <xf numFmtId="2" fontId="5" fillId="0" borderId="24" xfId="210" applyNumberFormat="1" applyFont="1" applyBorder="1" applyAlignment="1">
      <alignment vertical="center"/>
    </xf>
    <xf numFmtId="0" fontId="2" fillId="0" borderId="51" xfId="210" applyFont="1" applyBorder="1" applyAlignment="1">
      <alignment horizontal="right" vertical="center" wrapText="1"/>
    </xf>
    <xf numFmtId="0" fontId="26" fillId="0" borderId="9" xfId="210" applyFont="1" applyBorder="1" applyAlignment="1">
      <alignment horizontal="center" vertical="center" wrapText="1"/>
    </xf>
    <xf numFmtId="2" fontId="5" fillId="0" borderId="9" xfId="210" applyNumberFormat="1" applyFont="1" applyBorder="1" applyAlignment="1">
      <alignment vertical="center"/>
    </xf>
    <xf numFmtId="0" fontId="2" fillId="0" borderId="55" xfId="210" applyFont="1" applyBorder="1" applyAlignment="1">
      <alignment horizontal="right" vertical="center" wrapText="1"/>
    </xf>
    <xf numFmtId="0" fontId="5" fillId="0" borderId="52" xfId="210" applyFont="1" applyBorder="1" applyAlignment="1">
      <alignment vertical="center" wrapText="1"/>
    </xf>
    <xf numFmtId="0" fontId="26" fillId="0" borderId="52" xfId="210" applyFont="1" applyBorder="1" applyAlignment="1">
      <alignment horizontal="center" vertical="center" wrapText="1"/>
    </xf>
    <xf numFmtId="2" fontId="5" fillId="0" borderId="52" xfId="210" applyNumberFormat="1" applyFont="1" applyBorder="1" applyAlignment="1">
      <alignment vertical="center"/>
    </xf>
    <xf numFmtId="0" fontId="27" fillId="0" borderId="0" xfId="210" applyFont="1"/>
    <xf numFmtId="2" fontId="27" fillId="0" borderId="0" xfId="210" applyNumberFormat="1" applyFont="1"/>
    <xf numFmtId="0" fontId="12" fillId="0" borderId="72" xfId="210" applyFont="1" applyBorder="1" applyAlignment="1">
      <alignment horizontal="right" vertical="center" wrapText="1"/>
    </xf>
    <xf numFmtId="4" fontId="30" fillId="29" borderId="9" xfId="210" applyNumberFormat="1" applyFont="1" applyFill="1" applyBorder="1"/>
    <xf numFmtId="167" fontId="12" fillId="23" borderId="31" xfId="210" applyNumberFormat="1" applyFont="1" applyFill="1" applyBorder="1" applyAlignment="1">
      <alignment horizontal="left" vertical="center" wrapText="1"/>
    </xf>
    <xf numFmtId="0" fontId="12" fillId="23" borderId="67" xfId="210" applyFont="1" applyFill="1" applyBorder="1" applyAlignment="1">
      <alignment horizontal="left" vertical="center" wrapText="1"/>
    </xf>
    <xf numFmtId="0" fontId="32" fillId="0" borderId="0" xfId="210" applyFont="1"/>
    <xf numFmtId="4" fontId="32" fillId="0" borderId="0" xfId="210" applyNumberFormat="1" applyFont="1"/>
    <xf numFmtId="4" fontId="9" fillId="0" borderId="0" xfId="210" applyNumberFormat="1" applyFont="1"/>
    <xf numFmtId="3" fontId="12" fillId="0" borderId="9" xfId="210" applyNumberFormat="1" applyFont="1" applyBorder="1" applyAlignment="1">
      <alignment horizontal="center" vertical="center" wrapText="1"/>
    </xf>
    <xf numFmtId="2" fontId="87" fillId="0" borderId="0" xfId="210" applyNumberFormat="1"/>
    <xf numFmtId="2" fontId="12" fillId="0" borderId="54" xfId="210" applyNumberFormat="1" applyFont="1" applyBorder="1" applyAlignment="1">
      <alignment horizontal="center" vertical="center" wrapText="1"/>
    </xf>
    <xf numFmtId="3" fontId="12" fillId="0" borderId="52" xfId="210" applyNumberFormat="1" applyFont="1" applyBorder="1" applyAlignment="1">
      <alignment horizontal="center" vertical="center" wrapText="1"/>
    </xf>
    <xf numFmtId="2" fontId="12" fillId="0" borderId="69" xfId="210" applyNumberFormat="1" applyFont="1" applyBorder="1" applyAlignment="1">
      <alignment horizontal="center" vertical="center" wrapText="1"/>
    </xf>
    <xf numFmtId="3" fontId="12" fillId="0" borderId="24" xfId="210" applyNumberFormat="1" applyFont="1" applyBorder="1" applyAlignment="1">
      <alignment horizontal="center" vertical="center" wrapText="1"/>
    </xf>
    <xf numFmtId="0" fontId="36" fillId="0" borderId="26" xfId="202" applyFont="1" applyBorder="1" applyAlignment="1">
      <alignment vertical="center" wrapText="1"/>
    </xf>
    <xf numFmtId="2" fontId="2" fillId="29" borderId="35" xfId="225" applyNumberFormat="1" applyFont="1" applyFill="1" applyBorder="1" applyAlignment="1">
      <alignment horizontal="right" vertical="center"/>
    </xf>
    <xf numFmtId="0" fontId="16" fillId="0" borderId="41" xfId="202" applyFont="1" applyBorder="1" applyAlignment="1">
      <alignment horizontal="right" vertical="center"/>
    </xf>
    <xf numFmtId="0" fontId="14" fillId="0" borderId="30" xfId="202" applyFont="1" applyBorder="1" applyAlignment="1">
      <alignment vertical="center" wrapText="1"/>
    </xf>
    <xf numFmtId="0" fontId="13" fillId="0" borderId="9" xfId="202" applyFont="1" applyBorder="1" applyAlignment="1">
      <alignment vertical="center"/>
    </xf>
    <xf numFmtId="0" fontId="13" fillId="0" borderId="18" xfId="202" applyFont="1" applyBorder="1" applyAlignment="1">
      <alignment vertical="center"/>
    </xf>
    <xf numFmtId="0" fontId="14" fillId="0" borderId="31" xfId="202" applyFont="1" applyBorder="1" applyAlignment="1">
      <alignment vertical="center"/>
    </xf>
    <xf numFmtId="169" fontId="34" fillId="0" borderId="66" xfId="225" applyNumberFormat="1" applyFont="1" applyBorder="1" applyAlignment="1">
      <alignment horizontal="center" vertical="center"/>
    </xf>
    <xf numFmtId="167" fontId="18" fillId="23" borderId="26" xfId="210" applyNumberFormat="1" applyFont="1" applyFill="1" applyBorder="1" applyAlignment="1">
      <alignment horizontal="left" vertical="center" wrapText="1"/>
    </xf>
    <xf numFmtId="0" fontId="18" fillId="23" borderId="73" xfId="210" applyFont="1" applyFill="1" applyBorder="1" applyAlignment="1">
      <alignment horizontal="left" vertical="center" wrapText="1"/>
    </xf>
    <xf numFmtId="0" fontId="26" fillId="0" borderId="52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/>
    </xf>
    <xf numFmtId="0" fontId="25" fillId="0" borderId="75" xfId="0" applyFont="1" applyBorder="1" applyAlignment="1">
      <alignment vertical="center" wrapText="1"/>
    </xf>
    <xf numFmtId="0" fontId="28" fillId="0" borderId="32" xfId="0" applyFont="1" applyBorder="1"/>
    <xf numFmtId="0" fontId="0" fillId="0" borderId="0" xfId="0" applyFill="1" applyBorder="1"/>
    <xf numFmtId="2" fontId="0" fillId="0" borderId="0" xfId="0" applyNumberFormat="1" applyFill="1" applyBorder="1"/>
    <xf numFmtId="0" fontId="2" fillId="0" borderId="33" xfId="0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0" fontId="26" fillId="0" borderId="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right" vertical="center" wrapText="1"/>
    </xf>
    <xf numFmtId="0" fontId="2" fillId="0" borderId="52" xfId="0" applyFont="1" applyBorder="1" applyAlignment="1">
      <alignment vertical="center" wrapText="1"/>
    </xf>
    <xf numFmtId="0" fontId="70" fillId="23" borderId="0" xfId="0" applyFont="1" applyFill="1" applyBorder="1" applyAlignment="1">
      <alignment horizontal="left" vertical="center" wrapText="1"/>
    </xf>
    <xf numFmtId="0" fontId="5" fillId="0" borderId="0" xfId="0" applyFont="1"/>
    <xf numFmtId="0" fontId="7" fillId="30" borderId="0" xfId="0" applyFont="1" applyFill="1" applyBorder="1" applyAlignment="1">
      <alignment horizontal="left" vertical="center" wrapText="1"/>
    </xf>
    <xf numFmtId="0" fontId="9" fillId="0" borderId="0" xfId="0" applyFont="1"/>
    <xf numFmtId="0" fontId="10" fillId="0" borderId="21" xfId="225" applyFont="1" applyBorder="1" applyAlignment="1">
      <alignment horizontal="center" vertical="center"/>
    </xf>
    <xf numFmtId="0" fontId="73" fillId="0" borderId="24" xfId="202" applyFont="1" applyBorder="1" applyAlignment="1">
      <alignment vertical="center" wrapText="1"/>
    </xf>
    <xf numFmtId="0" fontId="74" fillId="0" borderId="40" xfId="202" applyFont="1" applyBorder="1" applyAlignment="1">
      <alignment horizontal="right" vertical="center"/>
    </xf>
    <xf numFmtId="0" fontId="73" fillId="0" borderId="0" xfId="202" applyFont="1" applyBorder="1" applyAlignment="1">
      <alignment vertical="center" wrapText="1"/>
    </xf>
    <xf numFmtId="0" fontId="74" fillId="0" borderId="24" xfId="202" applyFont="1" applyBorder="1" applyAlignment="1">
      <alignment horizontal="center" vertical="center" wrapText="1"/>
    </xf>
    <xf numFmtId="0" fontId="75" fillId="0" borderId="24" xfId="225" applyFont="1" applyBorder="1" applyAlignment="1">
      <alignment horizontal="center" vertical="center" wrapText="1"/>
    </xf>
    <xf numFmtId="0" fontId="77" fillId="0" borderId="0" xfId="0" applyFont="1"/>
    <xf numFmtId="0" fontId="18" fillId="0" borderId="32" xfId="202" applyFont="1" applyFill="1" applyBorder="1" applyAlignment="1">
      <alignment vertical="center" wrapText="1"/>
    </xf>
    <xf numFmtId="0" fontId="0" fillId="0" borderId="36" xfId="0" applyBorder="1" applyAlignment="1">
      <alignment horizontal="right" vertical="center"/>
    </xf>
    <xf numFmtId="0" fontId="13" fillId="0" borderId="33" xfId="0" applyFont="1" applyFill="1" applyBorder="1" applyAlignment="1">
      <alignment horizontal="center" vertical="center" wrapText="1"/>
    </xf>
    <xf numFmtId="0" fontId="78" fillId="0" borderId="51" xfId="202" applyFont="1" applyBorder="1" applyAlignment="1">
      <alignment horizontal="right" vertical="center"/>
    </xf>
    <xf numFmtId="0" fontId="16" fillId="0" borderId="9" xfId="202" applyFont="1" applyBorder="1" applyAlignment="1">
      <alignment horizontal="center" vertical="center"/>
    </xf>
    <xf numFmtId="0" fontId="13" fillId="0" borderId="18" xfId="202" applyFont="1" applyBorder="1" applyAlignment="1">
      <alignment horizontal="center" vertical="center" wrapText="1"/>
    </xf>
    <xf numFmtId="0" fontId="79" fillId="0" borderId="0" xfId="0" applyFont="1"/>
    <xf numFmtId="0" fontId="35" fillId="0" borderId="78" xfId="202" applyFont="1" applyFill="1" applyBorder="1" applyAlignment="1">
      <alignment vertical="center" wrapText="1"/>
    </xf>
    <xf numFmtId="0" fontId="25" fillId="0" borderId="46" xfId="0" applyFont="1" applyBorder="1" applyAlignment="1">
      <alignment horizontal="center" vertical="center"/>
    </xf>
    <xf numFmtId="0" fontId="40" fillId="0" borderId="9" xfId="0" applyFont="1" applyBorder="1" applyAlignment="1">
      <alignment vertical="center" wrapText="1"/>
    </xf>
    <xf numFmtId="0" fontId="25" fillId="0" borderId="39" xfId="0" applyFont="1" applyBorder="1" applyAlignment="1">
      <alignment horizontal="center" vertical="center"/>
    </xf>
    <xf numFmtId="0" fontId="3" fillId="0" borderId="33" xfId="0" applyFont="1" applyFill="1" applyBorder="1" applyAlignment="1">
      <alignment wrapText="1"/>
    </xf>
    <xf numFmtId="0" fontId="5" fillId="0" borderId="32" xfId="0" applyFont="1" applyFill="1" applyBorder="1" applyAlignment="1">
      <alignment wrapText="1"/>
    </xf>
    <xf numFmtId="0" fontId="27" fillId="0" borderId="32" xfId="0" applyFont="1" applyBorder="1" applyAlignment="1">
      <alignment vertical="center"/>
    </xf>
    <xf numFmtId="0" fontId="27" fillId="0" borderId="32" xfId="0" applyFont="1" applyBorder="1" applyAlignment="1">
      <alignment vertical="center" wrapText="1"/>
    </xf>
    <xf numFmtId="0" fontId="25" fillId="0" borderId="22" xfId="0" applyFont="1" applyBorder="1" applyAlignment="1">
      <alignment horizontal="center" vertical="center"/>
    </xf>
    <xf numFmtId="0" fontId="40" fillId="0" borderId="71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28" fillId="0" borderId="20" xfId="0" applyFont="1" applyBorder="1"/>
    <xf numFmtId="0" fontId="2" fillId="0" borderId="36" xfId="0" applyFont="1" applyBorder="1" applyAlignment="1">
      <alignment horizontal="right" vertical="center" wrapText="1"/>
    </xf>
    <xf numFmtId="0" fontId="5" fillId="0" borderId="24" xfId="0" applyFont="1" applyBorder="1" applyAlignment="1">
      <alignment vertical="center" wrapText="1"/>
    </xf>
    <xf numFmtId="0" fontId="26" fillId="0" borderId="24" xfId="0" applyFont="1" applyBorder="1" applyAlignment="1">
      <alignment horizontal="center" vertical="center" wrapText="1"/>
    </xf>
    <xf numFmtId="0" fontId="80" fillId="0" borderId="55" xfId="0" applyFont="1" applyBorder="1" applyAlignment="1">
      <alignment horizontal="right" vertical="center" wrapText="1"/>
    </xf>
    <xf numFmtId="0" fontId="81" fillId="0" borderId="52" xfId="0" applyFont="1" applyBorder="1" applyAlignment="1">
      <alignment vertical="center" wrapText="1"/>
    </xf>
    <xf numFmtId="0" fontId="82" fillId="0" borderId="52" xfId="0" applyFont="1" applyBorder="1" applyAlignment="1">
      <alignment horizontal="center" vertical="center" wrapText="1"/>
    </xf>
    <xf numFmtId="2" fontId="83" fillId="0" borderId="69" xfId="225" applyNumberFormat="1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 wrapText="1"/>
    </xf>
    <xf numFmtId="2" fontId="34" fillId="0" borderId="57" xfId="225" applyNumberFormat="1" applyFont="1" applyFill="1" applyBorder="1" applyAlignment="1">
      <alignment horizontal="center" vertical="center"/>
    </xf>
    <xf numFmtId="2" fontId="17" fillId="0" borderId="54" xfId="225" applyNumberFormat="1" applyFont="1" applyFill="1" applyBorder="1" applyAlignment="1">
      <alignment horizontal="right" vertical="center"/>
    </xf>
    <xf numFmtId="2" fontId="17" fillId="0" borderId="69" xfId="225" applyNumberFormat="1" applyFont="1" applyFill="1" applyBorder="1" applyAlignment="1">
      <alignment horizontal="right" vertical="center"/>
    </xf>
    <xf numFmtId="2" fontId="27" fillId="0" borderId="0" xfId="0" applyNumberFormat="1" applyFont="1"/>
    <xf numFmtId="2" fontId="12" fillId="0" borderId="59" xfId="0" applyNumberFormat="1" applyFont="1" applyBorder="1" applyAlignment="1">
      <alignment horizontal="center" vertical="center" wrapText="1"/>
    </xf>
    <xf numFmtId="2" fontId="12" fillId="0" borderId="54" xfId="0" applyNumberFormat="1" applyFont="1" applyBorder="1" applyAlignment="1">
      <alignment horizontal="center" vertical="center" wrapText="1"/>
    </xf>
    <xf numFmtId="2" fontId="12" fillId="0" borderId="69" xfId="0" applyNumberFormat="1" applyFont="1" applyBorder="1" applyAlignment="1">
      <alignment horizontal="center" vertical="center" wrapText="1"/>
    </xf>
    <xf numFmtId="0" fontId="27" fillId="0" borderId="24" xfId="0" applyFont="1" applyBorder="1"/>
    <xf numFmtId="0" fontId="17" fillId="0" borderId="17" xfId="225" applyFont="1" applyBorder="1" applyAlignment="1">
      <alignment horizontal="center" vertical="center" wrapText="1"/>
    </xf>
    <xf numFmtId="0" fontId="17" fillId="0" borderId="21" xfId="225" applyFont="1" applyBorder="1" applyAlignment="1">
      <alignment horizontal="center" vertical="center" wrapText="1"/>
    </xf>
    <xf numFmtId="2" fontId="17" fillId="0" borderId="23" xfId="225" applyNumberFormat="1" applyFont="1" applyBorder="1" applyAlignment="1">
      <alignment horizontal="center" vertical="center" wrapText="1"/>
    </xf>
    <xf numFmtId="2" fontId="17" fillId="0" borderId="21" xfId="225" applyNumberFormat="1" applyFont="1" applyBorder="1" applyAlignment="1">
      <alignment horizontal="center" vertical="center" wrapText="1"/>
    </xf>
    <xf numFmtId="2" fontId="17" fillId="0" borderId="60" xfId="225" applyNumberFormat="1" applyFont="1" applyBorder="1" applyAlignment="1">
      <alignment horizontal="center" vertical="center" wrapText="1"/>
    </xf>
    <xf numFmtId="2" fontId="17" fillId="0" borderId="61" xfId="225" applyNumberFormat="1" applyFont="1" applyBorder="1" applyAlignment="1">
      <alignment horizontal="center" vertical="center" wrapText="1"/>
    </xf>
    <xf numFmtId="2" fontId="17" fillId="0" borderId="54" xfId="225" applyNumberFormat="1" applyFont="1" applyBorder="1" applyAlignment="1">
      <alignment horizontal="center" vertical="center" wrapText="1"/>
    </xf>
    <xf numFmtId="0" fontId="17" fillId="0" borderId="58" xfId="225" applyFont="1" applyBorder="1" applyAlignment="1">
      <alignment horizontal="center" vertical="center" wrapText="1"/>
    </xf>
    <xf numFmtId="2" fontId="17" fillId="0" borderId="17" xfId="225" applyNumberFormat="1" applyFont="1" applyBorder="1" applyAlignment="1">
      <alignment horizontal="center" vertical="center" wrapText="1"/>
    </xf>
    <xf numFmtId="0" fontId="17" fillId="0" borderId="59" xfId="225" applyFont="1" applyBorder="1" applyAlignment="1">
      <alignment horizontal="center" vertical="center" wrapText="1"/>
    </xf>
    <xf numFmtId="2" fontId="17" fillId="0" borderId="67" xfId="225" applyNumberFormat="1" applyFont="1" applyBorder="1" applyAlignment="1">
      <alignment horizontal="center" vertical="center" wrapText="1"/>
    </xf>
    <xf numFmtId="0" fontId="17" fillId="0" borderId="54" xfId="225" applyFont="1" applyBorder="1" applyAlignment="1">
      <alignment horizontal="center" vertical="center" wrapText="1"/>
    </xf>
    <xf numFmtId="2" fontId="17" fillId="0" borderId="57" xfId="225" applyNumberFormat="1" applyFont="1" applyFill="1" applyBorder="1" applyAlignment="1">
      <alignment horizontal="center" vertical="center" wrapText="1"/>
    </xf>
    <xf numFmtId="0" fontId="17" fillId="0" borderId="0" xfId="225" applyFont="1" applyAlignment="1">
      <alignment horizontal="center" wrapText="1"/>
    </xf>
    <xf numFmtId="166" fontId="17" fillId="0" borderId="54" xfId="225" applyNumberFormat="1" applyFont="1" applyBorder="1" applyAlignment="1">
      <alignment horizontal="center" vertical="center" wrapText="1"/>
    </xf>
    <xf numFmtId="166" fontId="17" fillId="0" borderId="59" xfId="225" applyNumberFormat="1" applyFont="1" applyBorder="1" applyAlignment="1">
      <alignment horizontal="center" vertical="center" wrapText="1"/>
    </xf>
    <xf numFmtId="166" fontId="17" fillId="0" borderId="58" xfId="225" applyNumberFormat="1" applyFont="1" applyBorder="1" applyAlignment="1">
      <alignment horizontal="center" vertical="center" wrapText="1"/>
    </xf>
    <xf numFmtId="166" fontId="17" fillId="0" borderId="70" xfId="225" applyNumberFormat="1" applyFont="1" applyBorder="1" applyAlignment="1">
      <alignment horizontal="center" vertical="center" wrapText="1"/>
    </xf>
    <xf numFmtId="169" fontId="17" fillId="0" borderId="58" xfId="225" applyNumberFormat="1" applyFont="1" applyBorder="1" applyAlignment="1">
      <alignment horizontal="center" vertical="center" wrapText="1"/>
    </xf>
    <xf numFmtId="2" fontId="84" fillId="0" borderId="66" xfId="225" applyNumberFormat="1" applyFont="1" applyBorder="1" applyAlignment="1">
      <alignment horizontal="center" vertical="center" wrapText="1"/>
    </xf>
    <xf numFmtId="166" fontId="17" fillId="0" borderId="66" xfId="225" applyNumberFormat="1" applyFont="1" applyBorder="1" applyAlignment="1">
      <alignment horizontal="center" vertical="center" wrapText="1"/>
    </xf>
    <xf numFmtId="2" fontId="17" fillId="0" borderId="54" xfId="225" applyNumberFormat="1" applyFont="1" applyFill="1" applyBorder="1" applyAlignment="1">
      <alignment horizontal="center" vertical="center" wrapText="1"/>
    </xf>
    <xf numFmtId="2" fontId="17" fillId="0" borderId="69" xfId="225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2" fontId="85" fillId="0" borderId="0" xfId="0" applyNumberFormat="1" applyFont="1" applyAlignment="1">
      <alignment horizontal="center" wrapText="1"/>
    </xf>
    <xf numFmtId="0" fontId="17" fillId="0" borderId="57" xfId="225" applyFont="1" applyBorder="1" applyAlignment="1">
      <alignment horizontal="center" vertical="center" wrapText="1"/>
    </xf>
    <xf numFmtId="2" fontId="31" fillId="0" borderId="59" xfId="0" applyNumberFormat="1" applyFont="1" applyBorder="1" applyAlignment="1">
      <alignment horizontal="center" vertical="center" wrapText="1"/>
    </xf>
    <xf numFmtId="2" fontId="31" fillId="0" borderId="54" xfId="0" applyNumberFormat="1" applyFont="1" applyBorder="1" applyAlignment="1">
      <alignment horizontal="center" vertical="center" wrapText="1"/>
    </xf>
    <xf numFmtId="2" fontId="31" fillId="0" borderId="69" xfId="0" applyNumberFormat="1" applyFont="1" applyBorder="1" applyAlignment="1">
      <alignment horizontal="center" vertical="center" wrapText="1"/>
    </xf>
    <xf numFmtId="0" fontId="85" fillId="0" borderId="24" xfId="0" applyFont="1" applyBorder="1" applyAlignment="1">
      <alignment horizontal="center" wrapText="1"/>
    </xf>
    <xf numFmtId="0" fontId="85" fillId="0" borderId="0" xfId="0" applyFont="1" applyAlignment="1">
      <alignment horizontal="center" wrapText="1"/>
    </xf>
    <xf numFmtId="0" fontId="17" fillId="22" borderId="0" xfId="201" applyFont="1" applyFill="1" applyAlignment="1">
      <alignment horizontal="center" vertical="center" wrapText="1"/>
    </xf>
    <xf numFmtId="0" fontId="31" fillId="23" borderId="0" xfId="0" applyFont="1" applyFill="1" applyAlignment="1">
      <alignment horizontal="center" vertical="center" wrapText="1"/>
    </xf>
    <xf numFmtId="0" fontId="17" fillId="0" borderId="0" xfId="225" applyFont="1" applyBorder="1" applyAlignment="1">
      <alignment horizontal="center" vertical="center" wrapText="1"/>
    </xf>
    <xf numFmtId="2" fontId="10" fillId="0" borderId="58" xfId="225" applyNumberFormat="1" applyFont="1" applyBorder="1" applyAlignment="1">
      <alignment horizontal="center" vertical="center" wrapText="1"/>
    </xf>
    <xf numFmtId="2" fontId="83" fillId="0" borderId="58" xfId="225" applyNumberFormat="1" applyFont="1" applyBorder="1" applyAlignment="1">
      <alignment horizontal="center" vertical="center"/>
    </xf>
    <xf numFmtId="166" fontId="7" fillId="0" borderId="58" xfId="225" applyNumberFormat="1" applyFont="1" applyBorder="1" applyAlignment="1">
      <alignment horizontal="center" vertical="center"/>
    </xf>
    <xf numFmtId="166" fontId="7" fillId="0" borderId="66" xfId="225" applyNumberFormat="1" applyFont="1" applyBorder="1" applyAlignment="1">
      <alignment horizontal="center" vertical="center"/>
    </xf>
    <xf numFmtId="2" fontId="17" fillId="0" borderId="58" xfId="225" applyNumberFormat="1" applyFont="1" applyBorder="1" applyAlignment="1">
      <alignment horizontal="center" vertical="center"/>
    </xf>
    <xf numFmtId="2" fontId="76" fillId="0" borderId="66" xfId="225" applyNumberFormat="1" applyFont="1" applyBorder="1" applyAlignment="1">
      <alignment horizontal="center" vertical="center"/>
    </xf>
    <xf numFmtId="169" fontId="17" fillId="0" borderId="58" xfId="225" applyNumberFormat="1" applyFont="1" applyBorder="1" applyAlignment="1">
      <alignment horizontal="center" vertical="center"/>
    </xf>
    <xf numFmtId="166" fontId="17" fillId="0" borderId="58" xfId="225" applyNumberFormat="1" applyFont="1" applyBorder="1" applyAlignment="1">
      <alignment horizontal="center" vertical="center"/>
    </xf>
    <xf numFmtId="2" fontId="7" fillId="0" borderId="70" xfId="225" applyNumberFormat="1" applyFont="1" applyBorder="1" applyAlignment="1">
      <alignment horizontal="center" vertical="center"/>
    </xf>
    <xf numFmtId="2" fontId="7" fillId="0" borderId="54" xfId="225" applyNumberFormat="1" applyFont="1" applyFill="1" applyBorder="1" applyAlignment="1">
      <alignment horizontal="center" vertical="center"/>
    </xf>
    <xf numFmtId="2" fontId="7" fillId="0" borderId="59" xfId="225" applyNumberFormat="1" applyFont="1" applyFill="1" applyBorder="1" applyAlignment="1">
      <alignment horizontal="center" vertical="center"/>
    </xf>
    <xf numFmtId="2" fontId="7" fillId="0" borderId="58" xfId="225" applyNumberFormat="1" applyFont="1" applyFill="1" applyBorder="1" applyAlignment="1">
      <alignment horizontal="center" vertical="center"/>
    </xf>
    <xf numFmtId="2" fontId="7" fillId="0" borderId="66" xfId="225" applyNumberFormat="1" applyFont="1" applyFill="1" applyBorder="1" applyAlignment="1">
      <alignment horizontal="center" vertical="center"/>
    </xf>
    <xf numFmtId="166" fontId="7" fillId="0" borderId="59" xfId="225" applyNumberFormat="1" applyFont="1" applyFill="1" applyBorder="1" applyAlignment="1">
      <alignment horizontal="center" vertical="center"/>
    </xf>
    <xf numFmtId="2" fontId="7" fillId="0" borderId="9" xfId="225" applyNumberFormat="1" applyFont="1" applyBorder="1" applyAlignment="1">
      <alignment horizontal="center" vertical="center"/>
    </xf>
    <xf numFmtId="2" fontId="83" fillId="0" borderId="60" xfId="225" applyNumberFormat="1" applyFont="1" applyBorder="1" applyAlignment="1">
      <alignment horizontal="center" vertical="center"/>
    </xf>
    <xf numFmtId="2" fontId="90" fillId="0" borderId="58" xfId="225" applyNumberFormat="1" applyFont="1" applyBorder="1" applyAlignment="1">
      <alignment horizontal="center" vertical="center"/>
    </xf>
    <xf numFmtId="2" fontId="90" fillId="0" borderId="66" xfId="225" applyNumberFormat="1" applyFont="1" applyBorder="1" applyAlignment="1">
      <alignment horizontal="center" vertical="center"/>
    </xf>
    <xf numFmtId="2" fontId="83" fillId="0" borderId="54" xfId="225" applyNumberFormat="1" applyFont="1" applyFill="1" applyBorder="1" applyAlignment="1">
      <alignment horizontal="center" vertical="center"/>
    </xf>
    <xf numFmtId="2" fontId="90" fillId="0" borderId="54" xfId="225" applyNumberFormat="1" applyFont="1" applyBorder="1" applyAlignment="1">
      <alignment horizontal="center" vertical="center"/>
    </xf>
    <xf numFmtId="2" fontId="17" fillId="0" borderId="59" xfId="225" applyNumberFormat="1" applyFont="1" applyBorder="1" applyAlignment="1">
      <alignment horizontal="center" vertical="center" wrapText="1"/>
    </xf>
    <xf numFmtId="2" fontId="17" fillId="0" borderId="66" xfId="225" applyNumberFormat="1" applyFont="1" applyBorder="1" applyAlignment="1">
      <alignment horizontal="center" vertical="center" wrapText="1"/>
    </xf>
    <xf numFmtId="2" fontId="17" fillId="0" borderId="58" xfId="225" applyNumberFormat="1" applyFont="1" applyBorder="1" applyAlignment="1">
      <alignment horizontal="center" vertical="center" wrapText="1"/>
    </xf>
    <xf numFmtId="0" fontId="11" fillId="0" borderId="33" xfId="202" applyFont="1" applyFill="1" applyBorder="1" applyAlignment="1">
      <alignment horizontal="center" vertical="center" wrapText="1"/>
    </xf>
    <xf numFmtId="0" fontId="11" fillId="0" borderId="32" xfId="202" applyFont="1" applyFill="1" applyBorder="1" applyAlignment="1">
      <alignment horizontal="center" vertical="center" wrapText="1"/>
    </xf>
    <xf numFmtId="0" fontId="2" fillId="0" borderId="40" xfId="225" applyFont="1" applyBorder="1" applyAlignment="1">
      <alignment horizontal="right" vertical="center"/>
    </xf>
    <xf numFmtId="0" fontId="13" fillId="0" borderId="32" xfId="225" applyFont="1" applyBorder="1" applyAlignment="1">
      <alignment horizontal="center" vertical="center" wrapText="1"/>
    </xf>
    <xf numFmtId="0" fontId="13" fillId="0" borderId="24" xfId="225" applyFont="1" applyBorder="1" applyAlignment="1">
      <alignment horizontal="center" vertical="center" wrapText="1"/>
    </xf>
    <xf numFmtId="2" fontId="34" fillId="0" borderId="59" xfId="225" applyNumberFormat="1" applyFont="1" applyBorder="1" applyAlignment="1">
      <alignment horizontal="center" vertical="center"/>
    </xf>
    <xf numFmtId="2" fontId="34" fillId="0" borderId="58" xfId="225" applyNumberFormat="1" applyFont="1" applyBorder="1" applyAlignment="1">
      <alignment horizontal="center" vertical="center"/>
    </xf>
    <xf numFmtId="2" fontId="34" fillId="0" borderId="66" xfId="225" applyNumberFormat="1" applyFont="1" applyBorder="1" applyAlignment="1">
      <alignment horizontal="center" vertical="center"/>
    </xf>
    <xf numFmtId="0" fontId="16" fillId="0" borderId="46" xfId="202" applyFont="1" applyBorder="1" applyAlignment="1">
      <alignment horizontal="right" vertical="center"/>
    </xf>
    <xf numFmtId="0" fontId="16" fillId="0" borderId="39" xfId="202" applyFont="1" applyBorder="1" applyAlignment="1">
      <alignment horizontal="right" vertical="center"/>
    </xf>
    <xf numFmtId="0" fontId="16" fillId="0" borderId="40" xfId="202" applyFont="1" applyBorder="1" applyAlignment="1">
      <alignment horizontal="right" vertical="center"/>
    </xf>
    <xf numFmtId="2" fontId="7" fillId="0" borderId="58" xfId="225" applyNumberFormat="1" applyFont="1" applyBorder="1" applyAlignment="1">
      <alignment horizontal="center" vertical="center"/>
    </xf>
    <xf numFmtId="0" fontId="13" fillId="0" borderId="32" xfId="202" applyFont="1" applyBorder="1" applyAlignment="1">
      <alignment horizontal="center" vertical="center" wrapText="1"/>
    </xf>
    <xf numFmtId="0" fontId="11" fillId="0" borderId="12" xfId="202" applyFont="1" applyBorder="1" applyAlignment="1">
      <alignment horizontal="center" vertical="center" wrapText="1"/>
    </xf>
    <xf numFmtId="0" fontId="16" fillId="0" borderId="32" xfId="202" applyFont="1" applyBorder="1" applyAlignment="1">
      <alignment horizontal="center" vertical="center" wrapText="1"/>
    </xf>
    <xf numFmtId="2" fontId="7" fillId="0" borderId="59" xfId="225" applyNumberFormat="1" applyFont="1" applyBorder="1" applyAlignment="1">
      <alignment horizontal="center" vertical="center"/>
    </xf>
    <xf numFmtId="2" fontId="7" fillId="0" borderId="66" xfId="225" applyNumberFormat="1" applyFont="1" applyBorder="1" applyAlignment="1">
      <alignment horizontal="center" vertical="center"/>
    </xf>
    <xf numFmtId="0" fontId="11" fillId="0" borderId="32" xfId="202" applyFont="1" applyBorder="1" applyAlignment="1">
      <alignment horizontal="center" vertical="center" wrapText="1"/>
    </xf>
    <xf numFmtId="0" fontId="13" fillId="0" borderId="33" xfId="202" applyFont="1" applyBorder="1" applyAlignment="1">
      <alignment horizontal="center" vertical="center" wrapText="1"/>
    </xf>
    <xf numFmtId="0" fontId="13" fillId="0" borderId="12" xfId="202" applyFont="1" applyBorder="1" applyAlignment="1">
      <alignment horizontal="center" vertical="center" wrapText="1"/>
    </xf>
    <xf numFmtId="0" fontId="13" fillId="0" borderId="24" xfId="202" applyFont="1" applyBorder="1" applyAlignment="1">
      <alignment horizontal="center" vertical="center" wrapText="1"/>
    </xf>
    <xf numFmtId="0" fontId="16" fillId="0" borderId="33" xfId="202" applyFont="1" applyBorder="1" applyAlignment="1">
      <alignment horizontal="center" vertical="center" wrapText="1"/>
    </xf>
    <xf numFmtId="0" fontId="16" fillId="0" borderId="32" xfId="202" applyFont="1" applyFill="1" applyBorder="1" applyAlignment="1">
      <alignment horizontal="center" vertical="center" wrapText="1"/>
    </xf>
    <xf numFmtId="0" fontId="16" fillId="0" borderId="33" xfId="202" applyFont="1" applyFill="1" applyBorder="1" applyAlignment="1">
      <alignment horizontal="center" vertical="center" wrapText="1"/>
    </xf>
    <xf numFmtId="0" fontId="16" fillId="0" borderId="24" xfId="202" applyFont="1" applyFill="1" applyBorder="1" applyAlignment="1">
      <alignment horizontal="center" vertical="center" wrapText="1"/>
    </xf>
    <xf numFmtId="2" fontId="7" fillId="0" borderId="59" xfId="225" applyNumberFormat="1" applyFont="1" applyBorder="1" applyAlignment="1">
      <alignment horizontal="right" vertical="center"/>
    </xf>
    <xf numFmtId="2" fontId="7" fillId="0" borderId="66" xfId="225" applyNumberFormat="1" applyFont="1" applyBorder="1" applyAlignment="1">
      <alignment horizontal="right" vertical="center"/>
    </xf>
    <xf numFmtId="2" fontId="7" fillId="0" borderId="58" xfId="225" applyNumberFormat="1" applyFont="1" applyBorder="1" applyAlignment="1">
      <alignment horizontal="right" vertical="center"/>
    </xf>
    <xf numFmtId="2" fontId="17" fillId="0" borderId="59" xfId="225" applyNumberFormat="1" applyFont="1" applyBorder="1" applyAlignment="1">
      <alignment horizontal="center" vertical="center" wrapText="1"/>
    </xf>
    <xf numFmtId="2" fontId="17" fillId="0" borderId="66" xfId="225" applyNumberFormat="1" applyFont="1" applyBorder="1" applyAlignment="1">
      <alignment horizontal="center" vertical="center" wrapText="1"/>
    </xf>
    <xf numFmtId="2" fontId="17" fillId="0" borderId="58" xfId="225" applyNumberFormat="1" applyFont="1" applyBorder="1" applyAlignment="1">
      <alignment horizontal="center" vertical="center" wrapText="1"/>
    </xf>
    <xf numFmtId="0" fontId="4" fillId="23" borderId="0" xfId="0" applyFont="1" applyFill="1" applyAlignment="1">
      <alignment horizontal="center" vertical="center" wrapText="1"/>
    </xf>
    <xf numFmtId="0" fontId="1" fillId="0" borderId="0" xfId="225" applyFont="1" applyBorder="1" applyAlignment="1">
      <alignment horizontal="left" vertical="center" wrapText="1"/>
    </xf>
    <xf numFmtId="0" fontId="16" fillId="0" borderId="39" xfId="225" applyFont="1" applyBorder="1" applyAlignment="1">
      <alignment horizontal="right" vertical="center"/>
    </xf>
    <xf numFmtId="0" fontId="16" fillId="0" borderId="40" xfId="225" applyFont="1" applyBorder="1" applyAlignment="1">
      <alignment horizontal="right" vertical="center"/>
    </xf>
    <xf numFmtId="0" fontId="11" fillId="0" borderId="33" xfId="202" applyFont="1" applyFill="1" applyBorder="1" applyAlignment="1">
      <alignment horizontal="center" vertical="center" wrapText="1"/>
    </xf>
    <xf numFmtId="0" fontId="11" fillId="0" borderId="32" xfId="202" applyFont="1" applyFill="1" applyBorder="1" applyAlignment="1">
      <alignment horizontal="center" vertical="center" wrapText="1"/>
    </xf>
    <xf numFmtId="0" fontId="11" fillId="0" borderId="24" xfId="202" applyFont="1" applyFill="1" applyBorder="1" applyAlignment="1">
      <alignment horizontal="center" vertical="center" wrapText="1"/>
    </xf>
    <xf numFmtId="0" fontId="13" fillId="0" borderId="25" xfId="202" applyFont="1" applyFill="1" applyBorder="1" applyAlignment="1">
      <alignment horizontal="center" vertical="center" wrapText="1"/>
    </xf>
    <xf numFmtId="0" fontId="13" fillId="0" borderId="27" xfId="202" applyFont="1" applyFill="1" applyBorder="1" applyAlignment="1">
      <alignment horizontal="center" vertical="center" wrapText="1"/>
    </xf>
    <xf numFmtId="0" fontId="13" fillId="0" borderId="28" xfId="202" applyFont="1" applyFill="1" applyBorder="1" applyAlignment="1">
      <alignment horizontal="center" vertical="center" wrapText="1"/>
    </xf>
    <xf numFmtId="0" fontId="2" fillId="0" borderId="33" xfId="225" applyFont="1" applyBorder="1" applyAlignment="1">
      <alignment horizontal="center" vertical="center"/>
    </xf>
    <xf numFmtId="0" fontId="2" fillId="0" borderId="32" xfId="225" applyFont="1" applyBorder="1" applyAlignment="1">
      <alignment horizontal="center" vertical="center"/>
    </xf>
    <xf numFmtId="0" fontId="2" fillId="0" borderId="24" xfId="225" applyFont="1" applyBorder="1" applyAlignment="1">
      <alignment horizontal="center" vertical="center"/>
    </xf>
    <xf numFmtId="0" fontId="13" fillId="0" borderId="25" xfId="225" applyFont="1" applyBorder="1" applyAlignment="1">
      <alignment horizontal="center" vertical="center" wrapText="1"/>
    </xf>
    <xf numFmtId="0" fontId="13" fillId="0" borderId="27" xfId="225" applyFont="1" applyBorder="1" applyAlignment="1">
      <alignment horizontal="center" vertical="center" wrapText="1"/>
    </xf>
    <xf numFmtId="0" fontId="13" fillId="0" borderId="28" xfId="225" applyFont="1" applyBorder="1" applyAlignment="1">
      <alignment horizontal="center" vertical="center" wrapText="1"/>
    </xf>
    <xf numFmtId="0" fontId="2" fillId="0" borderId="46" xfId="225" applyFont="1" applyBorder="1" applyAlignment="1">
      <alignment horizontal="right" vertical="center"/>
    </xf>
    <xf numFmtId="0" fontId="2" fillId="0" borderId="39" xfId="225" applyFont="1" applyBorder="1" applyAlignment="1">
      <alignment horizontal="right" vertical="center"/>
    </xf>
    <xf numFmtId="0" fontId="2" fillId="0" borderId="40" xfId="225" applyFont="1" applyBorder="1" applyAlignment="1">
      <alignment horizontal="right" vertical="center"/>
    </xf>
    <xf numFmtId="0" fontId="13" fillId="0" borderId="33" xfId="225" applyFont="1" applyBorder="1" applyAlignment="1">
      <alignment horizontal="center" vertical="center" wrapText="1"/>
    </xf>
    <xf numFmtId="0" fontId="13" fillId="0" borderId="32" xfId="225" applyFont="1" applyBorder="1" applyAlignment="1">
      <alignment horizontal="center" vertical="center" wrapText="1"/>
    </xf>
    <xf numFmtId="0" fontId="13" fillId="0" borderId="24" xfId="225" applyFont="1" applyBorder="1" applyAlignment="1">
      <alignment horizontal="center" vertical="center" wrapText="1"/>
    </xf>
    <xf numFmtId="2" fontId="34" fillId="0" borderId="59" xfId="225" applyNumberFormat="1" applyFont="1" applyBorder="1" applyAlignment="1">
      <alignment horizontal="center" vertical="center"/>
    </xf>
    <xf numFmtId="2" fontId="34" fillId="0" borderId="58" xfId="225" applyNumberFormat="1" applyFont="1" applyBorder="1" applyAlignment="1">
      <alignment horizontal="center" vertical="center"/>
    </xf>
    <xf numFmtId="2" fontId="34" fillId="0" borderId="66" xfId="225" applyNumberFormat="1" applyFont="1" applyBorder="1" applyAlignment="1">
      <alignment horizontal="center" vertical="center"/>
    </xf>
    <xf numFmtId="0" fontId="16" fillId="0" borderId="46" xfId="202" applyFont="1" applyBorder="1" applyAlignment="1">
      <alignment horizontal="right" vertical="center"/>
    </xf>
    <xf numFmtId="0" fontId="16" fillId="0" borderId="39" xfId="202" applyFont="1" applyBorder="1" applyAlignment="1">
      <alignment horizontal="right" vertical="center"/>
    </xf>
    <xf numFmtId="0" fontId="16" fillId="0" borderId="40" xfId="202" applyFont="1" applyBorder="1" applyAlignment="1">
      <alignment horizontal="right" vertical="center"/>
    </xf>
    <xf numFmtId="0" fontId="16" fillId="0" borderId="33" xfId="225" applyFont="1" applyBorder="1" applyAlignment="1">
      <alignment horizontal="center" vertical="center"/>
    </xf>
    <xf numFmtId="0" fontId="16" fillId="0" borderId="32" xfId="225" applyFont="1" applyBorder="1" applyAlignment="1">
      <alignment horizontal="center" vertical="center"/>
    </xf>
    <xf numFmtId="2" fontId="7" fillId="0" borderId="58" xfId="225" applyNumberFormat="1" applyFont="1" applyBorder="1" applyAlignment="1">
      <alignment horizontal="center" vertical="center"/>
    </xf>
    <xf numFmtId="0" fontId="13" fillId="0" borderId="32" xfId="202" applyFont="1" applyBorder="1" applyAlignment="1">
      <alignment horizontal="center" vertical="center" wrapText="1"/>
    </xf>
    <xf numFmtId="0" fontId="11" fillId="0" borderId="12" xfId="202" applyFont="1" applyBorder="1" applyAlignment="1">
      <alignment horizontal="center" vertical="center" wrapText="1"/>
    </xf>
    <xf numFmtId="0" fontId="16" fillId="0" borderId="32" xfId="202" applyFont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77" xfId="0" applyFont="1" applyFill="1" applyBorder="1" applyAlignment="1">
      <alignment horizontal="center" vertical="center"/>
    </xf>
    <xf numFmtId="2" fontId="7" fillId="0" borderId="59" xfId="225" applyNumberFormat="1" applyFont="1" applyBorder="1" applyAlignment="1">
      <alignment horizontal="center" vertical="center"/>
    </xf>
    <xf numFmtId="2" fontId="7" fillId="0" borderId="66" xfId="225" applyNumberFormat="1" applyFont="1" applyBorder="1" applyAlignment="1">
      <alignment horizontal="center" vertical="center"/>
    </xf>
    <xf numFmtId="0" fontId="11" fillId="0" borderId="32" xfId="202" applyFont="1" applyBorder="1" applyAlignment="1">
      <alignment horizontal="center" vertical="center" wrapText="1"/>
    </xf>
    <xf numFmtId="0" fontId="16" fillId="0" borderId="46" xfId="225" applyFont="1" applyBorder="1" applyAlignment="1">
      <alignment horizontal="right" vertical="center"/>
    </xf>
    <xf numFmtId="0" fontId="16" fillId="0" borderId="33" xfId="225" applyFont="1" applyBorder="1" applyAlignment="1">
      <alignment horizontal="center" vertical="center" wrapText="1"/>
    </xf>
    <xf numFmtId="0" fontId="16" fillId="0" borderId="32" xfId="225" applyFont="1" applyBorder="1" applyAlignment="1">
      <alignment horizontal="center" vertical="center" wrapText="1"/>
    </xf>
    <xf numFmtId="0" fontId="16" fillId="0" borderId="79" xfId="225" applyFont="1" applyBorder="1" applyAlignment="1">
      <alignment horizontal="center" vertical="center" wrapText="1"/>
    </xf>
    <xf numFmtId="0" fontId="13" fillId="0" borderId="33" xfId="202" applyFont="1" applyBorder="1" applyAlignment="1">
      <alignment horizontal="center" vertical="center" wrapText="1"/>
    </xf>
    <xf numFmtId="0" fontId="13" fillId="0" borderId="35" xfId="202" applyFont="1" applyBorder="1" applyAlignment="1">
      <alignment horizontal="center" vertical="center" wrapText="1"/>
    </xf>
    <xf numFmtId="0" fontId="13" fillId="0" borderId="12" xfId="202" applyFont="1" applyBorder="1" applyAlignment="1">
      <alignment horizontal="center" vertical="center" wrapText="1"/>
    </xf>
    <xf numFmtId="0" fontId="11" fillId="0" borderId="33" xfId="202" applyBorder="1" applyAlignment="1">
      <alignment horizontal="center" vertical="center" wrapText="1"/>
    </xf>
    <xf numFmtId="0" fontId="11" fillId="0" borderId="32" xfId="202" applyBorder="1" applyAlignment="1">
      <alignment horizontal="center" vertical="center" wrapText="1"/>
    </xf>
    <xf numFmtId="0" fontId="11" fillId="0" borderId="24" xfId="202" applyBorder="1" applyAlignment="1">
      <alignment horizontal="center" vertical="center" wrapText="1"/>
    </xf>
    <xf numFmtId="0" fontId="13" fillId="0" borderId="24" xfId="202" applyFont="1" applyBorder="1" applyAlignment="1">
      <alignment horizontal="center" vertical="center" wrapText="1"/>
    </xf>
    <xf numFmtId="0" fontId="16" fillId="0" borderId="12" xfId="202" applyFont="1" applyBorder="1" applyAlignment="1">
      <alignment horizontal="center" vertical="center" wrapText="1"/>
    </xf>
    <xf numFmtId="0" fontId="16" fillId="0" borderId="38" xfId="202" applyFont="1" applyBorder="1" applyAlignment="1">
      <alignment horizontal="center" vertical="center" wrapText="1"/>
    </xf>
    <xf numFmtId="0" fontId="16" fillId="0" borderId="33" xfId="202" applyFont="1" applyBorder="1" applyAlignment="1">
      <alignment horizontal="center" vertical="center" wrapText="1"/>
    </xf>
    <xf numFmtId="0" fontId="16" fillId="0" borderId="50" xfId="202" applyFont="1" applyBorder="1" applyAlignment="1">
      <alignment horizontal="center" vertical="center" wrapText="1"/>
    </xf>
    <xf numFmtId="0" fontId="13" fillId="0" borderId="50" xfId="202" applyFont="1" applyBorder="1" applyAlignment="1">
      <alignment horizontal="center" vertical="center" wrapText="1"/>
    </xf>
    <xf numFmtId="0" fontId="16" fillId="0" borderId="49" xfId="202" applyFont="1" applyFill="1" applyBorder="1" applyAlignment="1">
      <alignment horizontal="center" vertical="center" wrapText="1"/>
    </xf>
    <xf numFmtId="0" fontId="16" fillId="0" borderId="32" xfId="202" applyFont="1" applyFill="1" applyBorder="1" applyAlignment="1">
      <alignment horizontal="center" vertical="center" wrapText="1"/>
    </xf>
    <xf numFmtId="0" fontId="16" fillId="0" borderId="50" xfId="202" applyFont="1" applyFill="1" applyBorder="1" applyAlignment="1">
      <alignment horizontal="center" vertical="center" wrapText="1"/>
    </xf>
    <xf numFmtId="0" fontId="13" fillId="0" borderId="32" xfId="202" applyFont="1" applyFill="1" applyBorder="1" applyAlignment="1">
      <alignment horizontal="center" vertical="center" wrapText="1"/>
    </xf>
    <xf numFmtId="0" fontId="16" fillId="0" borderId="33" xfId="202" applyFont="1" applyFill="1" applyBorder="1" applyAlignment="1">
      <alignment horizontal="center" vertical="center" wrapText="1"/>
    </xf>
    <xf numFmtId="0" fontId="16" fillId="0" borderId="24" xfId="202" applyFont="1" applyFill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1" fillId="0" borderId="82" xfId="225" applyFont="1" applyBorder="1" applyAlignment="1">
      <alignment horizontal="left" vertical="center" wrapText="1"/>
    </xf>
    <xf numFmtId="0" fontId="1" fillId="0" borderId="83" xfId="225" applyFont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79" xfId="0" applyFont="1" applyBorder="1" applyAlignment="1">
      <alignment horizontal="center" vertical="center" wrapText="1"/>
    </xf>
    <xf numFmtId="0" fontId="1" fillId="0" borderId="24" xfId="225" applyFont="1" applyBorder="1" applyAlignment="1">
      <alignment vertical="center" wrapText="1"/>
    </xf>
    <xf numFmtId="0" fontId="1" fillId="0" borderId="0" xfId="225" applyFont="1" applyBorder="1" applyAlignment="1">
      <alignment vertical="center" wrapText="1"/>
    </xf>
    <xf numFmtId="0" fontId="8" fillId="0" borderId="80" xfId="225" applyFont="1" applyBorder="1" applyAlignment="1">
      <alignment horizontal="center" vertical="center" wrapText="1"/>
    </xf>
    <xf numFmtId="0" fontId="8" fillId="0" borderId="81" xfId="225" applyFont="1" applyBorder="1" applyAlignment="1">
      <alignment horizontal="center" vertical="center" wrapText="1"/>
    </xf>
    <xf numFmtId="0" fontId="1" fillId="0" borderId="30" xfId="225" applyFont="1" applyBorder="1" applyAlignment="1">
      <alignment vertical="center" wrapText="1"/>
    </xf>
    <xf numFmtId="0" fontId="1" fillId="0" borderId="31" xfId="225" applyFont="1" applyBorder="1" applyAlignment="1">
      <alignment vertical="center" wrapText="1"/>
    </xf>
    <xf numFmtId="0" fontId="1" fillId="0" borderId="30" xfId="225" applyFont="1" applyBorder="1" applyAlignment="1">
      <alignment horizontal="center" vertical="center" wrapText="1"/>
    </xf>
    <xf numFmtId="0" fontId="1" fillId="0" borderId="31" xfId="225" applyFont="1" applyBorder="1" applyAlignment="1">
      <alignment horizontal="center" vertical="center" wrapText="1"/>
    </xf>
    <xf numFmtId="0" fontId="15" fillId="22" borderId="0" xfId="201" applyFont="1" applyFill="1" applyAlignment="1">
      <alignment horizontal="center" vertical="center" wrapText="1"/>
    </xf>
    <xf numFmtId="2" fontId="17" fillId="29" borderId="33" xfId="225" applyNumberFormat="1" applyFont="1" applyFill="1" applyBorder="1" applyAlignment="1">
      <alignment horizontal="right" vertical="center"/>
    </xf>
    <xf numFmtId="2" fontId="17" fillId="29" borderId="24" xfId="225" applyNumberFormat="1" applyFont="1" applyFill="1" applyBorder="1" applyAlignment="1">
      <alignment horizontal="right" vertical="center"/>
    </xf>
    <xf numFmtId="2" fontId="14" fillId="0" borderId="33" xfId="202" applyNumberFormat="1" applyFont="1" applyFill="1" applyBorder="1" applyAlignment="1">
      <alignment vertical="center" wrapText="1"/>
    </xf>
    <xf numFmtId="2" fontId="14" fillId="0" borderId="32" xfId="202" applyNumberFormat="1" applyFont="1" applyFill="1" applyBorder="1" applyAlignment="1">
      <alignment vertical="center" wrapText="1"/>
    </xf>
    <xf numFmtId="168" fontId="7" fillId="23" borderId="33" xfId="225" applyNumberFormat="1" applyFont="1" applyFill="1" applyBorder="1" applyAlignment="1">
      <alignment horizontal="center" vertical="center"/>
    </xf>
    <xf numFmtId="168" fontId="7" fillId="23" borderId="32" xfId="225" applyNumberFormat="1" applyFont="1" applyFill="1" applyBorder="1" applyAlignment="1">
      <alignment horizontal="center" vertical="center"/>
    </xf>
    <xf numFmtId="168" fontId="7" fillId="23" borderId="24" xfId="225" applyNumberFormat="1" applyFont="1" applyFill="1" applyBorder="1" applyAlignment="1">
      <alignment horizontal="center" vertical="center"/>
    </xf>
    <xf numFmtId="2" fontId="5" fillId="0" borderId="33" xfId="225" applyNumberFormat="1" applyFont="1" applyBorder="1" applyAlignment="1">
      <alignment horizontal="right" vertical="center"/>
    </xf>
    <xf numFmtId="2" fontId="5" fillId="0" borderId="32" xfId="225" applyNumberFormat="1" applyFont="1" applyBorder="1" applyAlignment="1">
      <alignment horizontal="right" vertical="center"/>
    </xf>
    <xf numFmtId="2" fontId="5" fillId="0" borderId="24" xfId="225" applyNumberFormat="1" applyFont="1" applyBorder="1" applyAlignment="1">
      <alignment horizontal="right" vertical="center"/>
    </xf>
    <xf numFmtId="2" fontId="7" fillId="0" borderId="59" xfId="225" applyNumberFormat="1" applyFont="1" applyBorder="1" applyAlignment="1">
      <alignment horizontal="right" vertical="center"/>
    </xf>
    <xf numFmtId="2" fontId="7" fillId="0" borderId="66" xfId="225" applyNumberFormat="1" applyFont="1" applyBorder="1" applyAlignment="1">
      <alignment horizontal="right" vertical="center"/>
    </xf>
    <xf numFmtId="2" fontId="17" fillId="29" borderId="32" xfId="225" applyNumberFormat="1" applyFont="1" applyFill="1" applyBorder="1" applyAlignment="1">
      <alignment horizontal="right" vertical="center"/>
    </xf>
    <xf numFmtId="2" fontId="14" fillId="0" borderId="33" xfId="202" applyNumberFormat="1" applyFont="1" applyFill="1" applyBorder="1" applyAlignment="1">
      <alignment horizontal="right" vertical="center" wrapText="1"/>
    </xf>
    <xf numFmtId="2" fontId="14" fillId="0" borderId="24" xfId="202" applyNumberFormat="1" applyFont="1" applyFill="1" applyBorder="1" applyAlignment="1">
      <alignment horizontal="right" vertical="center" wrapText="1"/>
    </xf>
    <xf numFmtId="0" fontId="1" fillId="0" borderId="84" xfId="225" applyFont="1" applyBorder="1" applyAlignment="1">
      <alignment horizontal="left" vertical="center" wrapText="1"/>
    </xf>
    <xf numFmtId="0" fontId="1" fillId="0" borderId="28" xfId="225" applyFont="1" applyBorder="1" applyAlignment="1">
      <alignment vertical="center" wrapText="1"/>
    </xf>
    <xf numFmtId="0" fontId="1" fillId="0" borderId="29" xfId="225" applyFont="1" applyBorder="1" applyAlignment="1">
      <alignment vertical="center" wrapText="1"/>
    </xf>
    <xf numFmtId="0" fontId="1" fillId="0" borderId="38" xfId="225" applyFont="1" applyBorder="1" applyAlignment="1">
      <alignment vertical="center" wrapText="1"/>
    </xf>
    <xf numFmtId="0" fontId="4" fillId="0" borderId="31" xfId="210" applyFont="1" applyBorder="1" applyAlignment="1">
      <alignment horizontal="center" wrapText="1"/>
    </xf>
    <xf numFmtId="0" fontId="31" fillId="0" borderId="26" xfId="210" applyFont="1" applyBorder="1" applyAlignment="1">
      <alignment horizontal="right" vertical="center" wrapText="1"/>
    </xf>
    <xf numFmtId="0" fontId="8" fillId="0" borderId="85" xfId="225" applyFont="1" applyBorder="1" applyAlignment="1">
      <alignment horizontal="center" vertical="center" wrapText="1"/>
    </xf>
    <xf numFmtId="0" fontId="1" fillId="0" borderId="18" xfId="225" applyFont="1" applyBorder="1" applyAlignment="1">
      <alignment vertical="center" wrapText="1"/>
    </xf>
    <xf numFmtId="0" fontId="4" fillId="23" borderId="81" xfId="210" applyFont="1" applyFill="1" applyBorder="1" applyAlignment="1">
      <alignment horizontal="center" vertical="center" wrapText="1"/>
    </xf>
    <xf numFmtId="0" fontId="4" fillId="23" borderId="86" xfId="210" applyFont="1" applyFill="1" applyBorder="1" applyAlignment="1">
      <alignment horizontal="center" vertical="center" wrapText="1"/>
    </xf>
    <xf numFmtId="0" fontId="1" fillId="0" borderId="18" xfId="225" applyFont="1" applyBorder="1" applyAlignment="1">
      <alignment horizontal="center" vertical="center" wrapText="1"/>
    </xf>
    <xf numFmtId="0" fontId="2" fillId="0" borderId="33" xfId="210" applyFont="1" applyFill="1" applyBorder="1" applyAlignment="1">
      <alignment horizontal="center" vertical="center" wrapText="1"/>
    </xf>
    <xf numFmtId="0" fontId="2" fillId="0" borderId="32" xfId="210" applyFont="1" applyFill="1" applyBorder="1" applyAlignment="1">
      <alignment horizontal="center" vertical="center" wrapText="1"/>
    </xf>
    <xf numFmtId="0" fontId="2" fillId="0" borderId="25" xfId="210" applyFont="1" applyFill="1" applyBorder="1" applyAlignment="1">
      <alignment horizontal="center" vertical="center" wrapText="1"/>
    </xf>
    <xf numFmtId="0" fontId="2" fillId="0" borderId="35" xfId="210" applyFont="1" applyFill="1" applyBorder="1" applyAlignment="1">
      <alignment horizontal="center" vertical="center" wrapText="1"/>
    </xf>
    <xf numFmtId="0" fontId="2" fillId="0" borderId="27" xfId="210" applyFont="1" applyFill="1" applyBorder="1" applyAlignment="1">
      <alignment horizontal="center" vertical="center" wrapText="1"/>
    </xf>
    <xf numFmtId="0" fontId="2" fillId="0" borderId="0" xfId="210" applyFont="1" applyFill="1" applyBorder="1" applyAlignment="1">
      <alignment horizontal="center" vertical="center" wrapText="1"/>
    </xf>
    <xf numFmtId="0" fontId="26" fillId="0" borderId="30" xfId="210" applyFont="1" applyBorder="1" applyAlignment="1">
      <alignment horizontal="center" vertical="center" wrapText="1"/>
    </xf>
    <xf numFmtId="0" fontId="26" fillId="0" borderId="31" xfId="210" applyFont="1" applyBorder="1" applyAlignment="1">
      <alignment horizontal="center" vertical="center" wrapText="1"/>
    </xf>
    <xf numFmtId="0" fontId="26" fillId="0" borderId="18" xfId="210" applyFont="1" applyBorder="1" applyAlignment="1">
      <alignment horizontal="center" vertical="center" wrapText="1"/>
    </xf>
    <xf numFmtId="2" fontId="17" fillId="29" borderId="35" xfId="225" applyNumberFormat="1" applyFont="1" applyFill="1" applyBorder="1" applyAlignment="1">
      <alignment horizontal="right" vertical="center"/>
    </xf>
    <xf numFmtId="2" fontId="17" fillId="29" borderId="38" xfId="225" applyNumberFormat="1" applyFont="1" applyFill="1" applyBorder="1" applyAlignment="1">
      <alignment horizontal="right" vertical="center"/>
    </xf>
    <xf numFmtId="2" fontId="7" fillId="0" borderId="58" xfId="225" applyNumberFormat="1" applyFont="1" applyBorder="1" applyAlignment="1">
      <alignment horizontal="right" vertical="center"/>
    </xf>
    <xf numFmtId="2" fontId="17" fillId="29" borderId="12" xfId="225" applyNumberFormat="1" applyFont="1" applyFill="1" applyBorder="1" applyAlignment="1">
      <alignment horizontal="right" vertical="center"/>
    </xf>
    <xf numFmtId="2" fontId="14" fillId="0" borderId="27" xfId="202" applyNumberFormat="1" applyFont="1" applyBorder="1" applyAlignment="1">
      <alignment horizontal="right" vertical="center" wrapText="1"/>
    </xf>
    <xf numFmtId="0" fontId="14" fillId="0" borderId="27" xfId="202" applyFont="1" applyBorder="1" applyAlignment="1">
      <alignment horizontal="right" vertical="center" wrapText="1"/>
    </xf>
    <xf numFmtId="167" fontId="7" fillId="23" borderId="32" xfId="225" applyNumberFormat="1" applyFont="1" applyFill="1" applyBorder="1" applyAlignment="1">
      <alignment horizontal="center" vertical="center"/>
    </xf>
    <xf numFmtId="2" fontId="14" fillId="0" borderId="32" xfId="225" applyNumberFormat="1" applyFont="1" applyBorder="1" applyAlignment="1">
      <alignment horizontal="right" vertical="center" wrapText="1"/>
    </xf>
    <xf numFmtId="1" fontId="7" fillId="23" borderId="32" xfId="225" applyNumberFormat="1" applyFont="1" applyFill="1" applyBorder="1" applyAlignment="1">
      <alignment horizontal="center" vertical="center"/>
    </xf>
    <xf numFmtId="0" fontId="14" fillId="0" borderId="32" xfId="225" applyFont="1" applyBorder="1" applyAlignment="1">
      <alignment horizontal="right" vertical="center" wrapText="1"/>
    </xf>
    <xf numFmtId="0" fontId="21" fillId="0" borderId="76" xfId="210" applyFont="1" applyFill="1" applyBorder="1" applyAlignment="1">
      <alignment horizontal="center" vertical="center"/>
    </xf>
    <xf numFmtId="0" fontId="21" fillId="0" borderId="45" xfId="210" applyFont="1" applyFill="1" applyBorder="1" applyAlignment="1">
      <alignment horizontal="center" vertical="center"/>
    </xf>
    <xf numFmtId="0" fontId="21" fillId="0" borderId="77" xfId="210" applyFont="1" applyFill="1" applyBorder="1" applyAlignment="1">
      <alignment horizontal="center" vertical="center"/>
    </xf>
    <xf numFmtId="2" fontId="14" fillId="0" borderId="33" xfId="202" applyNumberFormat="1" applyFont="1" applyBorder="1" applyAlignment="1">
      <alignment horizontal="right" vertical="center"/>
    </xf>
    <xf numFmtId="2" fontId="14" fillId="0" borderId="32" xfId="202" applyNumberFormat="1" applyFont="1" applyBorder="1" applyAlignment="1">
      <alignment horizontal="right" vertical="center"/>
    </xf>
    <xf numFmtId="2" fontId="14" fillId="0" borderId="24" xfId="202" applyNumberFormat="1" applyFont="1" applyBorder="1" applyAlignment="1">
      <alignment horizontal="right" vertical="center"/>
    </xf>
    <xf numFmtId="2" fontId="14" fillId="0" borderId="33" xfId="225" applyNumberFormat="1" applyFont="1" applyBorder="1" applyAlignment="1">
      <alignment horizontal="right" vertical="center" wrapText="1"/>
    </xf>
    <xf numFmtId="0" fontId="14" fillId="0" borderId="24" xfId="225" applyFont="1" applyBorder="1" applyAlignment="1">
      <alignment horizontal="right" vertical="center" wrapText="1"/>
    </xf>
    <xf numFmtId="167" fontId="7" fillId="23" borderId="33" xfId="225" applyNumberFormat="1" applyFont="1" applyFill="1" applyBorder="1" applyAlignment="1">
      <alignment horizontal="center" vertical="center"/>
    </xf>
    <xf numFmtId="167" fontId="7" fillId="23" borderId="24" xfId="225" applyNumberFormat="1" applyFont="1" applyFill="1" applyBorder="1" applyAlignment="1">
      <alignment horizontal="center" vertical="center"/>
    </xf>
    <xf numFmtId="2" fontId="14" fillId="0" borderId="33" xfId="225" applyNumberFormat="1" applyFont="1" applyBorder="1" applyAlignment="1">
      <alignment horizontal="right" vertical="center"/>
    </xf>
    <xf numFmtId="2" fontId="14" fillId="0" borderId="32" xfId="225" applyNumberFormat="1" applyFont="1" applyBorder="1" applyAlignment="1">
      <alignment horizontal="right" vertical="center"/>
    </xf>
    <xf numFmtId="0" fontId="7" fillId="23" borderId="32" xfId="225" applyFont="1" applyFill="1" applyBorder="1" applyAlignment="1">
      <alignment horizontal="center" vertical="center"/>
    </xf>
    <xf numFmtId="2" fontId="14" fillId="0" borderId="24" xfId="225" applyNumberFormat="1" applyFont="1" applyBorder="1" applyAlignment="1">
      <alignment horizontal="right" vertical="center"/>
    </xf>
    <xf numFmtId="0" fontId="16" fillId="0" borderId="35" xfId="225" applyFont="1" applyBorder="1" applyAlignment="1">
      <alignment horizontal="center" vertical="center"/>
    </xf>
    <xf numFmtId="0" fontId="16" fillId="0" borderId="12" xfId="225" applyFont="1" applyBorder="1" applyAlignment="1">
      <alignment horizontal="center" vertical="center"/>
    </xf>
    <xf numFmtId="0" fontId="1" fillId="0" borderId="0" xfId="210" applyFont="1" applyAlignment="1">
      <alignment horizontal="center" vertical="center" wrapText="1"/>
    </xf>
    <xf numFmtId="0" fontId="4" fillId="23" borderId="0" xfId="210" applyFont="1" applyFill="1" applyAlignment="1">
      <alignment horizontal="center" vertical="center" wrapText="1"/>
    </xf>
    <xf numFmtId="2" fontId="5" fillId="0" borderId="33" xfId="225" applyNumberFormat="1" applyFont="1" applyBorder="1" applyAlignment="1">
      <alignment horizontal="center" vertical="center"/>
    </xf>
    <xf numFmtId="2" fontId="5" fillId="0" borderId="32" xfId="225" applyNumberFormat="1" applyFont="1" applyBorder="1" applyAlignment="1">
      <alignment horizontal="center" vertical="center"/>
    </xf>
    <xf numFmtId="2" fontId="5" fillId="0" borderId="24" xfId="225" applyNumberFormat="1" applyFont="1" applyBorder="1" applyAlignment="1">
      <alignment horizontal="center" vertical="center"/>
    </xf>
    <xf numFmtId="0" fontId="7" fillId="23" borderId="33" xfId="225" applyFont="1" applyFill="1" applyBorder="1" applyAlignment="1">
      <alignment horizontal="center" vertical="center"/>
    </xf>
    <xf numFmtId="0" fontId="7" fillId="23" borderId="24" xfId="225" applyFont="1" applyFill="1" applyBorder="1" applyAlignment="1">
      <alignment horizontal="center" vertical="center"/>
    </xf>
  </cellXfs>
  <cellStyles count="278">
    <cellStyle name="20% - Акцент1 2" xfId="1"/>
    <cellStyle name="20% - Акцент1 2 2" xfId="2"/>
    <cellStyle name="20% - Акцент1 3" xfId="3"/>
    <cellStyle name="20% - Акцент1 4" xfId="4"/>
    <cellStyle name="20% - Акцент2 2" xfId="5"/>
    <cellStyle name="20% - Акцент2 2 2" xfId="6"/>
    <cellStyle name="20% - Акцент2 3" xfId="7"/>
    <cellStyle name="20% - Акцент2 4" xfId="8"/>
    <cellStyle name="20% - Акцент3 2" xfId="9"/>
    <cellStyle name="20% - Акцент3 2 2" xfId="10"/>
    <cellStyle name="20% - Акцент3 3" xfId="11"/>
    <cellStyle name="20% - Акцент3 4" xfId="12"/>
    <cellStyle name="20% - Акцент4 2" xfId="13"/>
    <cellStyle name="20% - Акцент4 2 2" xfId="14"/>
    <cellStyle name="20% - Акцент4 3" xfId="15"/>
    <cellStyle name="20% - Акцент4 4" xfId="16"/>
    <cellStyle name="20% - Акцент5 2" xfId="17"/>
    <cellStyle name="20% - Акцент5 2 2" xfId="18"/>
    <cellStyle name="20% - Акцент5 3" xfId="19"/>
    <cellStyle name="20% - Акцент5 4" xfId="20"/>
    <cellStyle name="20% - Акцент6 2" xfId="21"/>
    <cellStyle name="20% - Акцент6 2 2" xfId="22"/>
    <cellStyle name="20% - Акцент6 3" xfId="23"/>
    <cellStyle name="20% - Акцент6 4" xfId="24"/>
    <cellStyle name="40% - Акцент1 2" xfId="25"/>
    <cellStyle name="40% - Акцент1 2 2" xfId="26"/>
    <cellStyle name="40% - Акцент1 3" xfId="27"/>
    <cellStyle name="40% - Акцент1 4" xfId="28"/>
    <cellStyle name="40% - Акцент2 2" xfId="29"/>
    <cellStyle name="40% - Акцент2 2 2" xfId="30"/>
    <cellStyle name="40% - Акцент2 3" xfId="31"/>
    <cellStyle name="40% - Акцент2 4" xfId="32"/>
    <cellStyle name="40% - Акцент3 2" xfId="33"/>
    <cellStyle name="40% - Акцент3 2 2" xfId="34"/>
    <cellStyle name="40% - Акцент3 3" xfId="35"/>
    <cellStyle name="40% - Акцент3 4" xfId="36"/>
    <cellStyle name="40% - Акцент4 2" xfId="37"/>
    <cellStyle name="40% - Акцент4 2 2" xfId="38"/>
    <cellStyle name="40% - Акцент4 3" xfId="39"/>
    <cellStyle name="40% - Акцент4 4" xfId="40"/>
    <cellStyle name="40% - Акцент5 2" xfId="41"/>
    <cellStyle name="40% - Акцент5 2 2" xfId="42"/>
    <cellStyle name="40% - Акцент5 3" xfId="43"/>
    <cellStyle name="40% - Акцент5 4" xfId="44"/>
    <cellStyle name="40% - Акцент6 2" xfId="45"/>
    <cellStyle name="40% - Акцент6 2 2" xfId="46"/>
    <cellStyle name="40% - Акцент6 3" xfId="47"/>
    <cellStyle name="40% - Акцент6 4" xfId="48"/>
    <cellStyle name="60% - Акцент1 2" xfId="49"/>
    <cellStyle name="60% - Акцент1 2 2" xfId="50"/>
    <cellStyle name="60% - Акцент1 3" xfId="51"/>
    <cellStyle name="60% - Акцент1 4" xfId="52"/>
    <cellStyle name="60% - Акцент2 2" xfId="53"/>
    <cellStyle name="60% - Акцент2 2 2" xfId="54"/>
    <cellStyle name="60% - Акцент2 3" xfId="55"/>
    <cellStyle name="60% - Акцент2 4" xfId="56"/>
    <cellStyle name="60% - Акцент3 2" xfId="57"/>
    <cellStyle name="60% - Акцент3 2 2" xfId="58"/>
    <cellStyle name="60% - Акцент3 3" xfId="59"/>
    <cellStyle name="60% - Акцент3 4" xfId="60"/>
    <cellStyle name="60% - Акцент4 2" xfId="61"/>
    <cellStyle name="60% - Акцент4 2 2" xfId="62"/>
    <cellStyle name="60% - Акцент4 3" xfId="63"/>
    <cellStyle name="60% - Акцент4 4" xfId="64"/>
    <cellStyle name="60% - Акцент5 2" xfId="65"/>
    <cellStyle name="60% - Акцент5 2 2" xfId="66"/>
    <cellStyle name="60% - Акцент5 3" xfId="67"/>
    <cellStyle name="60% - Акцент5 4" xfId="68"/>
    <cellStyle name="60% - Акцент6 2" xfId="69"/>
    <cellStyle name="60% - Акцент6 2 2" xfId="70"/>
    <cellStyle name="60% - Акцент6 3" xfId="71"/>
    <cellStyle name="60% - Акцент6 4" xfId="72"/>
    <cellStyle name="Comma [0]_irl tel sep5" xfId="73"/>
    <cellStyle name="Comma_irl tel sep5" xfId="74"/>
    <cellStyle name="Currency [0]" xfId="75"/>
    <cellStyle name="Currency [0] 2" xfId="76"/>
    <cellStyle name="Currency [0] 3" xfId="77"/>
    <cellStyle name="Currency [0] 4" xfId="78"/>
    <cellStyle name="Currency [0] 5" xfId="79"/>
    <cellStyle name="Currency [0] 6" xfId="80"/>
    <cellStyle name="Currency_irl tel sep5" xfId="81"/>
    <cellStyle name="Excel Built-in Normal" xfId="82"/>
    <cellStyle name="Normal_ASUS" xfId="83"/>
    <cellStyle name="Normal1" xfId="84"/>
    <cellStyle name="Normal1 2" xfId="85"/>
    <cellStyle name="Normal1 3" xfId="86"/>
    <cellStyle name="Normal1 4" xfId="87"/>
    <cellStyle name="Normal1 5" xfId="88"/>
    <cellStyle name="Normal1 6" xfId="89"/>
    <cellStyle name="normбlnм_laroux" xfId="90"/>
    <cellStyle name="Price_Body" xfId="91"/>
    <cellStyle name="TableStyleLight1" xfId="92"/>
    <cellStyle name="Акцент1 2" xfId="93"/>
    <cellStyle name="Акцент1 2 2" xfId="94"/>
    <cellStyle name="Акцент1 3" xfId="95"/>
    <cellStyle name="Акцент1 4" xfId="96"/>
    <cellStyle name="Акцент2 2" xfId="97"/>
    <cellStyle name="Акцент2 2 2" xfId="98"/>
    <cellStyle name="Акцент2 3" xfId="99"/>
    <cellStyle name="Акцент2 4" xfId="100"/>
    <cellStyle name="Акцент3 2" xfId="101"/>
    <cellStyle name="Акцент3 2 2" xfId="102"/>
    <cellStyle name="Акцент3 3" xfId="103"/>
    <cellStyle name="Акцент3 4" xfId="104"/>
    <cellStyle name="Акцент4 2" xfId="105"/>
    <cellStyle name="Акцент4 2 2" xfId="106"/>
    <cellStyle name="Акцент4 3" xfId="107"/>
    <cellStyle name="Акцент4 4" xfId="108"/>
    <cellStyle name="Акцент5 2" xfId="109"/>
    <cellStyle name="Акцент5 2 2" xfId="110"/>
    <cellStyle name="Акцент5 3" xfId="111"/>
    <cellStyle name="Акцент5 4" xfId="112"/>
    <cellStyle name="Акцент6 2" xfId="113"/>
    <cellStyle name="Акцент6 2 2" xfId="114"/>
    <cellStyle name="Акцент6 3" xfId="115"/>
    <cellStyle name="Акцент6 4" xfId="116"/>
    <cellStyle name="Беззащитный" xfId="117"/>
    <cellStyle name="Беззащитный 2" xfId="118"/>
    <cellStyle name="Беззащитный 3" xfId="119"/>
    <cellStyle name="Беззащитный 4" xfId="120"/>
    <cellStyle name="Беззащитный 5" xfId="121"/>
    <cellStyle name="Беззащитный 6" xfId="122"/>
    <cellStyle name="Ввод  2" xfId="123"/>
    <cellStyle name="Ввод  2 2" xfId="124"/>
    <cellStyle name="Ввод  3" xfId="125"/>
    <cellStyle name="Ввод  4" xfId="126"/>
    <cellStyle name="Вывод 2" xfId="127"/>
    <cellStyle name="Вывод 2 2" xfId="128"/>
    <cellStyle name="Вывод 3" xfId="129"/>
    <cellStyle name="Вывод 4" xfId="130"/>
    <cellStyle name="Вычисление 2" xfId="131"/>
    <cellStyle name="Вычисление 2 2" xfId="132"/>
    <cellStyle name="Вычисление 3" xfId="133"/>
    <cellStyle name="Вычисление 4" xfId="134"/>
    <cellStyle name="Заголовок" xfId="135"/>
    <cellStyle name="Заголовок 1 1" xfId="136"/>
    <cellStyle name="Заголовок 1 2" xfId="137"/>
    <cellStyle name="Заголовок 1 2 2" xfId="138"/>
    <cellStyle name="Заголовок 1 3" xfId="139"/>
    <cellStyle name="Заголовок 1 4" xfId="140"/>
    <cellStyle name="Заголовок 2 2" xfId="141"/>
    <cellStyle name="Заголовок 2 2 2" xfId="142"/>
    <cellStyle name="Заголовок 2 3" xfId="143"/>
    <cellStyle name="Заголовок 2 4" xfId="144"/>
    <cellStyle name="Заголовок 3 2" xfId="145"/>
    <cellStyle name="Заголовок 3 2 2" xfId="146"/>
    <cellStyle name="Заголовок 3 3" xfId="147"/>
    <cellStyle name="Заголовок 3 4" xfId="148"/>
    <cellStyle name="Заголовок 4 2" xfId="149"/>
    <cellStyle name="Заголовок 4 2 2" xfId="150"/>
    <cellStyle name="Заголовок 4 3" xfId="151"/>
    <cellStyle name="Заголовок 4 4" xfId="152"/>
    <cellStyle name="ЗаголовокСтолбца" xfId="153"/>
    <cellStyle name="Защитный" xfId="154"/>
    <cellStyle name="Защитный 2" xfId="155"/>
    <cellStyle name="Защитный 3" xfId="156"/>
    <cellStyle name="Защитный 4" xfId="157"/>
    <cellStyle name="Защитный 5" xfId="158"/>
    <cellStyle name="Защитный 6" xfId="159"/>
    <cellStyle name="Значение" xfId="160"/>
    <cellStyle name="Значение 2" xfId="161"/>
    <cellStyle name="Значение 3" xfId="162"/>
    <cellStyle name="Значение 4" xfId="163"/>
    <cellStyle name="Значение 5" xfId="164"/>
    <cellStyle name="Значение 6" xfId="165"/>
    <cellStyle name="Итог 2" xfId="166"/>
    <cellStyle name="Итог 2 2" xfId="167"/>
    <cellStyle name="Итог 3" xfId="168"/>
    <cellStyle name="Итог 4" xfId="169"/>
    <cellStyle name="Контрольная ячейка 2" xfId="170"/>
    <cellStyle name="Контрольная ячейка 2 2" xfId="171"/>
    <cellStyle name="Контрольная ячейка 3" xfId="172"/>
    <cellStyle name="Контрольная ячейка 4" xfId="173"/>
    <cellStyle name="Мой заголовок" xfId="174"/>
    <cellStyle name="Мой заголовок листа" xfId="175"/>
    <cellStyle name="Мой заголовок листа 2" xfId="176"/>
    <cellStyle name="Мой заголовок листа 3" xfId="177"/>
    <cellStyle name="Мой заголовок листа 4" xfId="178"/>
    <cellStyle name="Мой заголовок листа 5" xfId="179"/>
    <cellStyle name="Мой заголовок листа 6" xfId="180"/>
    <cellStyle name="Мои наименования показателей" xfId="181"/>
    <cellStyle name="Мои наименования показателей 2" xfId="182"/>
    <cellStyle name="Мои наименования показателей 3" xfId="183"/>
    <cellStyle name="Мои наименования показателей 4" xfId="184"/>
    <cellStyle name="Мои наименования показателей 5" xfId="185"/>
    <cellStyle name="Мои наименования показателей 6" xfId="186"/>
    <cellStyle name="Название 2" xfId="187"/>
    <cellStyle name="Название 2 2" xfId="188"/>
    <cellStyle name="Название 3" xfId="189"/>
    <cellStyle name="Название 4" xfId="190"/>
    <cellStyle name="Нейтральный 2" xfId="191"/>
    <cellStyle name="Нейтральный 2 2" xfId="192"/>
    <cellStyle name="Нейтральный 3" xfId="193"/>
    <cellStyle name="Нейтральный 4" xfId="194"/>
    <cellStyle name="Обычный" xfId="0" builtinId="0"/>
    <cellStyle name="Обычный 10" xfId="195"/>
    <cellStyle name="Обычный 10 2" xfId="196"/>
    <cellStyle name="Обычный 11" xfId="197"/>
    <cellStyle name="Обычный 11 2" xfId="198"/>
    <cellStyle name="Обычный 12" xfId="199"/>
    <cellStyle name="Обычный 12 2" xfId="200"/>
    <cellStyle name="Обычный 13" xfId="201"/>
    <cellStyle name="Обычный 2" xfId="202"/>
    <cellStyle name="Обычный 2 2" xfId="203"/>
    <cellStyle name="Обычный 2 2 3" xfId="204"/>
    <cellStyle name="Обычный 2 3" xfId="205"/>
    <cellStyle name="Обычный 2 4" xfId="206"/>
    <cellStyle name="Обычный 2 5" xfId="207"/>
    <cellStyle name="Обычный 2 6" xfId="208"/>
    <cellStyle name="Обычный 2 7" xfId="209"/>
    <cellStyle name="Обычный 3" xfId="210"/>
    <cellStyle name="Обычный 3 2" xfId="211"/>
    <cellStyle name="Обычный 4" xfId="212"/>
    <cellStyle name="Обычный 4 2" xfId="213"/>
    <cellStyle name="Обычный 5" xfId="214"/>
    <cellStyle name="Обычный 5 2" xfId="215"/>
    <cellStyle name="Обычный 5 3" xfId="216"/>
    <cellStyle name="Обычный 5 4" xfId="217"/>
    <cellStyle name="Обычный 5 5" xfId="218"/>
    <cellStyle name="Обычный 6" xfId="219"/>
    <cellStyle name="Обычный 6 2" xfId="220"/>
    <cellStyle name="Обычный 6 3" xfId="221"/>
    <cellStyle name="Обычный 7" xfId="222"/>
    <cellStyle name="Обычный 8" xfId="223"/>
    <cellStyle name="Обычный 9" xfId="224"/>
    <cellStyle name="Обычный_Расценки по перечням работ" xfId="225"/>
    <cellStyle name="Плохой 2" xfId="226"/>
    <cellStyle name="Плохой 2 2" xfId="227"/>
    <cellStyle name="Плохой 3" xfId="228"/>
    <cellStyle name="Плохой 4" xfId="229"/>
    <cellStyle name="Поле ввода" xfId="230"/>
    <cellStyle name="Поле ввода 2" xfId="231"/>
    <cellStyle name="Поле ввода 3" xfId="232"/>
    <cellStyle name="Поле ввода 4" xfId="233"/>
    <cellStyle name="Поле ввода 5" xfId="234"/>
    <cellStyle name="Поле ввода 6" xfId="235"/>
    <cellStyle name="Пояснение 2" xfId="236"/>
    <cellStyle name="Пояснение 2 2" xfId="237"/>
    <cellStyle name="Пояснение 3" xfId="238"/>
    <cellStyle name="Пояснение 4" xfId="239"/>
    <cellStyle name="Примечание 2" xfId="240"/>
    <cellStyle name="Примечание 2 2" xfId="241"/>
    <cellStyle name="Примечание 3" xfId="242"/>
    <cellStyle name="Примечание 4" xfId="243"/>
    <cellStyle name="Связанная ячейка 2" xfId="244"/>
    <cellStyle name="Связанная ячейка 2 2" xfId="245"/>
    <cellStyle name="Связанная ячейка 3" xfId="246"/>
    <cellStyle name="Связанная ячейка 4" xfId="247"/>
    <cellStyle name="Стиль 1" xfId="248"/>
    <cellStyle name="Текст предупреждения 2" xfId="249"/>
    <cellStyle name="Текст предупреждения 2 2" xfId="250"/>
    <cellStyle name="Текст предупреждения 3" xfId="251"/>
    <cellStyle name="Текст предупреждения 4" xfId="252"/>
    <cellStyle name="Текстовый" xfId="253"/>
    <cellStyle name="Тысячи [0]_3Com" xfId="254"/>
    <cellStyle name="Тысячи_3Com" xfId="255"/>
    <cellStyle name="Формула" xfId="256"/>
    <cellStyle name="Формула 2" xfId="257"/>
    <cellStyle name="Формула 3" xfId="258"/>
    <cellStyle name="Формула 4" xfId="259"/>
    <cellStyle name="Формула 5" xfId="260"/>
    <cellStyle name="Формула 6" xfId="261"/>
    <cellStyle name="ФормулаВБ" xfId="262"/>
    <cellStyle name="ФормулаВБ 2" xfId="263"/>
    <cellStyle name="ФормулаВБ 3" xfId="264"/>
    <cellStyle name="ФормулаВБ 4" xfId="265"/>
    <cellStyle name="ФормулаВБ 5" xfId="266"/>
    <cellStyle name="ФормулаВБ 6" xfId="267"/>
    <cellStyle name="ФормулаНаКонтроль" xfId="268"/>
    <cellStyle name="ФормулаНаКонтроль 2" xfId="269"/>
    <cellStyle name="ФормулаНаКонтроль 3" xfId="270"/>
    <cellStyle name="ФормулаНаКонтроль 4" xfId="271"/>
    <cellStyle name="ФормулаНаКонтроль 5" xfId="272"/>
    <cellStyle name="ФормулаНаКонтроль 6" xfId="273"/>
    <cellStyle name="Хороший 2" xfId="274"/>
    <cellStyle name="Хороший 2 2" xfId="275"/>
    <cellStyle name="Хороший 3" xfId="276"/>
    <cellStyle name="Хороший 4" xfId="27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ryabina\&#1054;&#1073;&#1097;&#1072;&#1103;%20&#1044;&#1077;&#1088;&#1103;&#1073;&#1080;&#1085;&#1072;\B-PL\NBPL\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40914/&#1056;&#1072;&#1073;&#1086;&#1095;&#1080;&#1081;%20&#1089;&#1090;&#1086;&#1083;/&#1046;&#1069;&#1059;/&#1040;&#1059;&#1044;&#1048;&#1058;/&#1055;&#1088;&#1077;&#1076;&#1083;&#1086;&#1078;&#1077;&#1085;&#1080;&#1077;%20%20&#1087;&#1086;%20&#1052;&#1050;&#1044;%20&#1087;&#1086;&#1089;&#1083;&#1077;&#1076;&#1085;&#1077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Расценки"/>
      <sheetName val="группа 1"/>
      <sheetName val="группа 2"/>
      <sheetName val="группа 3"/>
      <sheetName val="группа 4"/>
      <sheetName val="группа 5"/>
      <sheetName val="группа 6"/>
      <sheetName val="группа 7"/>
      <sheetName val="доп форма"/>
      <sheetName val="свод"/>
    </sheetNames>
    <sheetDataSet>
      <sheetData sheetId="0" refreshError="1">
        <row r="7">
          <cell r="A7" t="str">
            <v>1 группа:  2-х этажные дома с централизованными инженерными сетями</v>
          </cell>
        </row>
        <row r="83">
          <cell r="A83" t="str">
            <v>7 гр.: 6-ти эт.дома</v>
          </cell>
        </row>
        <row r="85">
          <cell r="G85">
            <v>11238.109999999999</v>
          </cell>
          <cell r="H85">
            <v>9607.0999999999985</v>
          </cell>
        </row>
      </sheetData>
      <sheetData sheetId="1" refreshError="1">
        <row r="13">
          <cell r="E13">
            <v>226.64378930354331</v>
          </cell>
          <cell r="F13">
            <v>158.52206781369867</v>
          </cell>
          <cell r="G13">
            <v>32.021457698367129</v>
          </cell>
          <cell r="H13">
            <v>0</v>
          </cell>
          <cell r="I13">
            <v>0</v>
          </cell>
          <cell r="J13">
            <v>2.5729074573086308</v>
          </cell>
          <cell r="K13">
            <v>0</v>
          </cell>
          <cell r="L13">
            <v>0</v>
          </cell>
          <cell r="M13">
            <v>20.576282659680675</v>
          </cell>
          <cell r="N13">
            <v>10.684635781452757</v>
          </cell>
          <cell r="O13">
            <v>2.2664378930354303</v>
          </cell>
        </row>
        <row r="14">
          <cell r="E14">
            <v>842.64998587214814</v>
          </cell>
          <cell r="F14">
            <v>589.37691879452063</v>
          </cell>
          <cell r="G14">
            <v>119.05413759649316</v>
          </cell>
          <cell r="H14">
            <v>0</v>
          </cell>
          <cell r="I14">
            <v>0</v>
          </cell>
          <cell r="J14">
            <v>9.5659379823013193</v>
          </cell>
          <cell r="K14">
            <v>0</v>
          </cell>
          <cell r="L14">
            <v>0</v>
          </cell>
          <cell r="M14">
            <v>76.501563734710189</v>
          </cell>
          <cell r="N14">
            <v>39.724927905401273</v>
          </cell>
          <cell r="O14">
            <v>8.4264998587215132</v>
          </cell>
        </row>
        <row r="17">
          <cell r="E17">
            <v>1083.0776778166587</v>
          </cell>
          <cell r="F17">
            <v>760.0929918246577</v>
          </cell>
          <cell r="G17">
            <v>153.53878434858083</v>
          </cell>
          <cell r="H17">
            <v>0</v>
          </cell>
          <cell r="I17">
            <v>0</v>
          </cell>
          <cell r="J17">
            <v>12.336761397864461</v>
          </cell>
          <cell r="K17">
            <v>0</v>
          </cell>
          <cell r="L17">
            <v>0</v>
          </cell>
          <cell r="M17">
            <v>95.218987227460872</v>
          </cell>
          <cell r="N17">
            <v>51.059376239928199</v>
          </cell>
          <cell r="O17">
            <v>10.830776778166637</v>
          </cell>
        </row>
        <row r="18">
          <cell r="E18">
            <v>886.15446366817503</v>
          </cell>
          <cell r="F18">
            <v>621.89426603835625</v>
          </cell>
          <cell r="G18">
            <v>125.62264173974795</v>
          </cell>
          <cell r="H18">
            <v>0</v>
          </cell>
          <cell r="I18">
            <v>0</v>
          </cell>
          <cell r="J18">
            <v>10.093713870980013</v>
          </cell>
          <cell r="K18">
            <v>0</v>
          </cell>
          <cell r="L18">
            <v>0</v>
          </cell>
          <cell r="M18">
            <v>77.906444095195241</v>
          </cell>
          <cell r="N18">
            <v>41.77585328721397</v>
          </cell>
          <cell r="O18">
            <v>8.8615446366817423</v>
          </cell>
        </row>
        <row r="19">
          <cell r="E19">
            <v>1036.7428038993685</v>
          </cell>
          <cell r="F19">
            <v>727.57564458082209</v>
          </cell>
          <cell r="G19">
            <v>146.97028020532605</v>
          </cell>
          <cell r="H19">
            <v>0</v>
          </cell>
          <cell r="I19">
            <v>0</v>
          </cell>
          <cell r="J19">
            <v>11.808985509185767</v>
          </cell>
          <cell r="K19">
            <v>0</v>
          </cell>
          <cell r="L19">
            <v>0</v>
          </cell>
          <cell r="M19">
            <v>91.14544766692778</v>
          </cell>
          <cell r="N19">
            <v>48.875017898113086</v>
          </cell>
          <cell r="O19">
            <v>10.367428038993694</v>
          </cell>
        </row>
        <row r="20">
          <cell r="E20">
            <v>91.092507667149178</v>
          </cell>
          <cell r="F20">
            <v>63.864562673972614</v>
          </cell>
          <cell r="G20">
            <v>12.900641660142467</v>
          </cell>
          <cell r="H20">
            <v>0</v>
          </cell>
          <cell r="I20">
            <v>0</v>
          </cell>
          <cell r="J20">
            <v>1.1215237634422237</v>
          </cell>
          <cell r="K20">
            <v>0</v>
          </cell>
          <cell r="L20">
            <v>0</v>
          </cell>
          <cell r="M20">
            <v>8.0004934171833515</v>
          </cell>
          <cell r="N20">
            <v>4.294361075737033</v>
          </cell>
          <cell r="O20">
            <v>0.91092507667148936</v>
          </cell>
        </row>
        <row r="21">
          <cell r="E21">
            <v>802.85536122260203</v>
          </cell>
          <cell r="F21">
            <v>563.5108471232877</v>
          </cell>
          <cell r="G21">
            <v>113.82919111890411</v>
          </cell>
          <cell r="H21">
            <v>0</v>
          </cell>
          <cell r="I21">
            <v>0</v>
          </cell>
          <cell r="J21">
            <v>9.8957979127255022</v>
          </cell>
          <cell r="K21">
            <v>0</v>
          </cell>
          <cell r="L21">
            <v>0</v>
          </cell>
          <cell r="M21">
            <v>69.742075854964696</v>
          </cell>
          <cell r="N21">
            <v>37.848895600494096</v>
          </cell>
          <cell r="O21">
            <v>8.0285536122260055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E23">
            <v>401.42768061130101</v>
          </cell>
          <cell r="F23">
            <v>281.75542356164385</v>
          </cell>
          <cell r="G23">
            <v>56.914595559452053</v>
          </cell>
          <cell r="H23">
            <v>0</v>
          </cell>
          <cell r="I23">
            <v>0</v>
          </cell>
          <cell r="J23">
            <v>4.9478989563627511</v>
          </cell>
          <cell r="K23">
            <v>0</v>
          </cell>
          <cell r="L23">
            <v>0</v>
          </cell>
          <cell r="M23">
            <v>34.871037927482348</v>
          </cell>
          <cell r="N23">
            <v>18.924447800247048</v>
          </cell>
          <cell r="O23">
            <v>4.0142768061130027</v>
          </cell>
        </row>
        <row r="24">
          <cell r="E24">
            <v>133.80922687043369</v>
          </cell>
          <cell r="F24">
            <v>93.918474520547946</v>
          </cell>
          <cell r="G24">
            <v>18.971531853150683</v>
          </cell>
          <cell r="H24">
            <v>0</v>
          </cell>
          <cell r="I24">
            <v>0</v>
          </cell>
          <cell r="J24">
            <v>1.6492996521209171</v>
          </cell>
          <cell r="K24">
            <v>0</v>
          </cell>
          <cell r="L24">
            <v>0</v>
          </cell>
          <cell r="M24">
            <v>11.623679309160783</v>
          </cell>
          <cell r="N24">
            <v>6.308149266749016</v>
          </cell>
          <cell r="O24">
            <v>1.3380922687043437</v>
          </cell>
        </row>
        <row r="25">
          <cell r="E25">
            <v>251.56134651641531</v>
          </cell>
          <cell r="F25">
            <v>176.56673209863013</v>
          </cell>
          <cell r="G25">
            <v>35.66647988392328</v>
          </cell>
          <cell r="H25">
            <v>0</v>
          </cell>
          <cell r="I25">
            <v>0</v>
          </cell>
          <cell r="J25">
            <v>3.1006833459873238</v>
          </cell>
          <cell r="K25">
            <v>0</v>
          </cell>
          <cell r="L25">
            <v>0</v>
          </cell>
          <cell r="M25">
            <v>21.852517101222269</v>
          </cell>
          <cell r="N25">
            <v>11.859320621488152</v>
          </cell>
          <cell r="O25">
            <v>2.5156134651641651</v>
          </cell>
        </row>
        <row r="26">
          <cell r="E26">
            <v>967.75631844259715</v>
          </cell>
          <cell r="F26">
            <v>676.21301654794536</v>
          </cell>
          <cell r="G26">
            <v>136.59502934268494</v>
          </cell>
          <cell r="H26">
            <v>0</v>
          </cell>
          <cell r="I26">
            <v>0</v>
          </cell>
          <cell r="J26">
            <v>11.874957495270603</v>
          </cell>
          <cell r="K26">
            <v>0</v>
          </cell>
          <cell r="L26">
            <v>0</v>
          </cell>
          <cell r="M26">
            <v>87.772954002833657</v>
          </cell>
          <cell r="N26">
            <v>45.622797869436731</v>
          </cell>
          <cell r="O26">
            <v>9.6775631844259351</v>
          </cell>
        </row>
        <row r="27">
          <cell r="E27">
            <v>854.4546586483425</v>
          </cell>
          <cell r="F27">
            <v>601.07823693150692</v>
          </cell>
          <cell r="G27">
            <v>121.41780386016438</v>
          </cell>
          <cell r="H27">
            <v>0</v>
          </cell>
          <cell r="I27">
            <v>0</v>
          </cell>
          <cell r="J27">
            <v>10.55551777357387</v>
          </cell>
          <cell r="K27">
            <v>0</v>
          </cell>
          <cell r="L27">
            <v>0</v>
          </cell>
          <cell r="M27">
            <v>72.57711958890637</v>
          </cell>
          <cell r="N27">
            <v>40.28143390770758</v>
          </cell>
          <cell r="O27">
            <v>8.5445465864834205</v>
          </cell>
        </row>
        <row r="28">
          <cell r="E28">
            <v>94.408865958455294</v>
          </cell>
          <cell r="F28">
            <v>62.802225674367001</v>
          </cell>
          <cell r="G28">
            <v>12.686049586222133</v>
          </cell>
          <cell r="H28">
            <v>1.6992899999999998E-2</v>
          </cell>
          <cell r="I28">
            <v>3.8949699600000001</v>
          </cell>
          <cell r="J28">
            <v>1.2342104714248134</v>
          </cell>
          <cell r="K28">
            <v>0</v>
          </cell>
          <cell r="L28">
            <v>0</v>
          </cell>
          <cell r="M28">
            <v>8.3796250259581821</v>
          </cell>
          <cell r="N28">
            <v>4.4507036808986058</v>
          </cell>
          <cell r="O28">
            <v>0.94408865958455124</v>
          </cell>
        </row>
        <row r="32">
          <cell r="E32">
            <v>3.2838193306775016</v>
          </cell>
          <cell r="F32">
            <v>1.5731548759993939</v>
          </cell>
          <cell r="G32">
            <v>0.31827952478856975</v>
          </cell>
          <cell r="H32">
            <v>5.4439825937063334E-4</v>
          </cell>
          <cell r="I32">
            <v>0.9740077116865683</v>
          </cell>
          <cell r="J32">
            <v>2.5913245147151175E-2</v>
          </cell>
          <cell r="K32">
            <v>0</v>
          </cell>
          <cell r="L32">
            <v>0</v>
          </cell>
          <cell r="M32">
            <v>0.20427275590059077</v>
          </cell>
          <cell r="N32">
            <v>0.1548086255890822</v>
          </cell>
          <cell r="O32">
            <v>3.2838193306774954E-2</v>
          </cell>
        </row>
        <row r="40">
          <cell r="E40">
            <v>15.808928279838142</v>
          </cell>
          <cell r="F40">
            <v>5.3561978956013121</v>
          </cell>
          <cell r="G40">
            <v>1.0817789399289113</v>
          </cell>
          <cell r="H40">
            <v>0.29883874869426097</v>
          </cell>
          <cell r="I40">
            <v>6.3498916696756647</v>
          </cell>
          <cell r="J40">
            <v>9.0079641814948708E-2</v>
          </cell>
          <cell r="K40">
            <v>1.0988782588648558</v>
          </cell>
          <cell r="L40">
            <v>0</v>
          </cell>
          <cell r="M40">
            <v>0.67926869534319956</v>
          </cell>
          <cell r="N40">
            <v>0.69590514711660278</v>
          </cell>
          <cell r="O40">
            <v>0.15808928279838241</v>
          </cell>
        </row>
        <row r="51">
          <cell r="E51">
            <v>120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120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E52">
            <v>36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36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E53">
            <v>44.387955996203438</v>
          </cell>
          <cell r="F53">
            <v>31.306158173515975</v>
          </cell>
          <cell r="G53">
            <v>6.3238439510502271</v>
          </cell>
          <cell r="H53">
            <v>0</v>
          </cell>
          <cell r="I53">
            <v>0</v>
          </cell>
          <cell r="J53">
            <v>0.72494530475471186</v>
          </cell>
          <cell r="K53">
            <v>0</v>
          </cell>
          <cell r="L53">
            <v>0</v>
          </cell>
          <cell r="M53">
            <v>3.4965539385280398</v>
          </cell>
          <cell r="N53">
            <v>2.0925750683924478</v>
          </cell>
          <cell r="O53">
            <v>0.44387955996203488</v>
          </cell>
        </row>
        <row r="54">
          <cell r="E54">
            <v>51.201321387623459</v>
          </cell>
          <cell r="F54">
            <v>35.125509470684932</v>
          </cell>
          <cell r="G54">
            <v>7.0953529130783544</v>
          </cell>
          <cell r="H54">
            <v>0</v>
          </cell>
          <cell r="I54">
            <v>1.5146976213600001</v>
          </cell>
          <cell r="J54">
            <v>0.61683806989322287</v>
          </cell>
          <cell r="K54">
            <v>0</v>
          </cell>
          <cell r="L54">
            <v>0</v>
          </cell>
          <cell r="M54">
            <v>3.9231335190284606</v>
          </cell>
          <cell r="N54">
            <v>2.4137765797022492</v>
          </cell>
          <cell r="O54">
            <v>0.51201321387623466</v>
          </cell>
        </row>
        <row r="57">
          <cell r="E57">
            <v>9.6576620290549595</v>
          </cell>
          <cell r="F57">
            <v>5.5218372809412442</v>
          </cell>
          <cell r="G57">
            <v>1.1154111307501309</v>
          </cell>
          <cell r="H57">
            <v>3.1074987873314374E-2</v>
          </cell>
          <cell r="I57">
            <v>1.7013102117353043</v>
          </cell>
          <cell r="J57">
            <v>0.11981535691317551</v>
          </cell>
          <cell r="K57">
            <v>0</v>
          </cell>
          <cell r="L57">
            <v>0</v>
          </cell>
          <cell r="M57">
            <v>0.61634665918150633</v>
          </cell>
          <cell r="N57">
            <v>0.45528978136973375</v>
          </cell>
          <cell r="O57">
            <v>9.6576620290550252E-2</v>
          </cell>
        </row>
        <row r="68">
          <cell r="E68">
            <v>1458.7269026708257</v>
          </cell>
          <cell r="F68">
            <v>1016.1978943123288</v>
          </cell>
          <cell r="G68">
            <v>205.2719746510904</v>
          </cell>
          <cell r="H68">
            <v>0</v>
          </cell>
          <cell r="I68">
            <v>0</v>
          </cell>
          <cell r="J68">
            <v>23.531724592337948</v>
          </cell>
          <cell r="K68">
            <v>0</v>
          </cell>
          <cell r="L68">
            <v>0</v>
          </cell>
          <cell r="M68">
            <v>130.369486105307</v>
          </cell>
          <cell r="N68">
            <v>68.768553983053209</v>
          </cell>
          <cell r="O68">
            <v>14.587269026708327</v>
          </cell>
        </row>
        <row r="71">
          <cell r="E71">
            <v>6.1304232773939304</v>
          </cell>
          <cell r="F71">
            <v>2.6047111147797337</v>
          </cell>
          <cell r="G71">
            <v>0.52615164518550628</v>
          </cell>
          <cell r="H71">
            <v>1.3304281344223342E-2</v>
          </cell>
          <cell r="I71">
            <v>1.7958849006514122</v>
          </cell>
          <cell r="J71">
            <v>5.6180622571404021E-2</v>
          </cell>
          <cell r="K71">
            <v>0</v>
          </cell>
          <cell r="L71">
            <v>0</v>
          </cell>
          <cell r="M71">
            <v>0.78388081129628406</v>
          </cell>
          <cell r="N71">
            <v>0.28900566879142819</v>
          </cell>
          <cell r="O71">
            <v>6.1304232773939482E-2</v>
          </cell>
        </row>
        <row r="77">
          <cell r="E77">
            <v>1458.7269026708257</v>
          </cell>
          <cell r="F77">
            <v>1016.1978943123288</v>
          </cell>
          <cell r="G77">
            <v>205.2719746510904</v>
          </cell>
          <cell r="H77">
            <v>0</v>
          </cell>
          <cell r="I77">
            <v>0</v>
          </cell>
          <cell r="J77">
            <v>23.531724592337948</v>
          </cell>
          <cell r="K77">
            <v>0</v>
          </cell>
          <cell r="L77">
            <v>0</v>
          </cell>
          <cell r="M77">
            <v>130.369486105307</v>
          </cell>
          <cell r="N77">
            <v>68.768553983053209</v>
          </cell>
          <cell r="O77">
            <v>14.587269026708327</v>
          </cell>
        </row>
        <row r="79">
          <cell r="E79">
            <v>5.3733228939904683</v>
          </cell>
          <cell r="F79">
            <v>2.7858350791570197</v>
          </cell>
          <cell r="G79">
            <v>0.56273868598971788</v>
          </cell>
          <cell r="H79">
            <v>8.0350061822456569E-3</v>
          </cell>
          <cell r="I79">
            <v>1.3197676567492769</v>
          </cell>
          <cell r="J79">
            <v>5.682712031647303E-2</v>
          </cell>
          <cell r="K79">
            <v>0</v>
          </cell>
          <cell r="L79">
            <v>0</v>
          </cell>
          <cell r="M79">
            <v>0.33307232308199441</v>
          </cell>
          <cell r="N79">
            <v>0.25331379357383638</v>
          </cell>
          <cell r="O79">
            <v>5.373322893990462E-2</v>
          </cell>
        </row>
        <row r="84">
          <cell r="E84">
            <v>1458.7269026708257</v>
          </cell>
          <cell r="F84">
            <v>1016.1978943123288</v>
          </cell>
          <cell r="G84">
            <v>205.2719746510904</v>
          </cell>
          <cell r="H84">
            <v>0</v>
          </cell>
          <cell r="I84">
            <v>0</v>
          </cell>
          <cell r="J84">
            <v>23.531724592337948</v>
          </cell>
          <cell r="K84">
            <v>0</v>
          </cell>
          <cell r="L84">
            <v>0</v>
          </cell>
          <cell r="M84">
            <v>130.369486105307</v>
          </cell>
          <cell r="N84">
            <v>68.768553983053209</v>
          </cell>
          <cell r="O84">
            <v>14.587269026708327</v>
          </cell>
        </row>
        <row r="86">
          <cell r="E86">
            <v>5.8082442322427665</v>
          </cell>
          <cell r="F86">
            <v>3.981869783562483</v>
          </cell>
          <cell r="G86">
            <v>0.80433769627962148</v>
          </cell>
          <cell r="H86">
            <v>1.0650126551480139E-3</v>
          </cell>
          <cell r="I86">
            <v>0.18103670248132328</v>
          </cell>
          <cell r="J86">
            <v>6.2781016016143151E-2</v>
          </cell>
          <cell r="K86">
            <v>0</v>
          </cell>
          <cell r="L86">
            <v>0</v>
          </cell>
          <cell r="M86">
            <v>0.44525435083417531</v>
          </cell>
          <cell r="N86">
            <v>0.27381722809144471</v>
          </cell>
          <cell r="O86">
            <v>5.8082442322427319E-2</v>
          </cell>
        </row>
        <row r="90">
          <cell r="E90">
            <v>2734.2875927432506</v>
          </cell>
          <cell r="F90">
            <v>2066.2064394520548</v>
          </cell>
          <cell r="G90">
            <v>417.37370076931506</v>
          </cell>
          <cell r="H90">
            <v>0</v>
          </cell>
          <cell r="I90">
            <v>0</v>
          </cell>
          <cell r="J90">
            <v>47.846390113810983</v>
          </cell>
          <cell r="M90">
            <v>46.616057108455834</v>
          </cell>
          <cell r="N90">
            <v>128.90212937218183</v>
          </cell>
          <cell r="O90">
            <v>27.342875927432488</v>
          </cell>
        </row>
        <row r="91">
          <cell r="E91">
            <v>17.200525844239476</v>
          </cell>
          <cell r="F91">
            <v>12.146518725591198</v>
          </cell>
          <cell r="G91">
            <v>2.4535967825694218</v>
          </cell>
          <cell r="H91">
            <v>0</v>
          </cell>
          <cell r="I91">
            <v>0</v>
          </cell>
          <cell r="J91">
            <v>0.26089044498564096</v>
          </cell>
          <cell r="K91">
            <v>0</v>
          </cell>
          <cell r="L91">
            <v>0</v>
          </cell>
          <cell r="M91">
            <v>1.3566326999938176</v>
          </cell>
          <cell r="N91">
            <v>0.81088193265700403</v>
          </cell>
          <cell r="O91">
            <v>0.17200525844239323</v>
          </cell>
        </row>
        <row r="93">
          <cell r="E93">
            <v>3.5129156706173461</v>
          </cell>
          <cell r="F93">
            <v>2.5133519781345091</v>
          </cell>
          <cell r="G93">
            <v>0.50769709958317066</v>
          </cell>
          <cell r="H93">
            <v>0</v>
          </cell>
          <cell r="I93">
            <v>0</v>
          </cell>
          <cell r="J93">
            <v>4.4555618393114144E-2</v>
          </cell>
          <cell r="K93">
            <v>0</v>
          </cell>
          <cell r="L93">
            <v>0</v>
          </cell>
          <cell r="M93">
            <v>0.24657293618556125</v>
          </cell>
          <cell r="N93">
            <v>0.16560888161481777</v>
          </cell>
          <cell r="O93">
            <v>3.5129156706173337E-2</v>
          </cell>
        </row>
        <row r="99">
          <cell r="E99">
            <v>6.9858853289270701</v>
          </cell>
          <cell r="F99">
            <v>4.0038584590235722</v>
          </cell>
          <cell r="G99">
            <v>0.80877940872276144</v>
          </cell>
          <cell r="H99">
            <v>8.1664541308715619E-3</v>
          </cell>
          <cell r="I99">
            <v>1.1704463764057387</v>
          </cell>
          <cell r="J99">
            <v>8.710585822979755E-2</v>
          </cell>
          <cell r="K99">
            <v>0</v>
          </cell>
          <cell r="L99">
            <v>0</v>
          </cell>
          <cell r="M99">
            <v>0.5083353250470678</v>
          </cell>
          <cell r="N99">
            <v>0.32933459407799043</v>
          </cell>
          <cell r="O99">
            <v>6.9858853289270328E-2</v>
          </cell>
        </row>
        <row r="107">
          <cell r="E107">
            <v>1941.832446388999</v>
          </cell>
          <cell r="F107">
            <v>1352.7453559092601</v>
          </cell>
          <cell r="G107">
            <v>273.25456189367054</v>
          </cell>
          <cell r="H107">
            <v>0</v>
          </cell>
          <cell r="I107">
            <v>0</v>
          </cell>
          <cell r="J107">
            <v>31.325031607512049</v>
          </cell>
          <cell r="K107">
            <v>0</v>
          </cell>
          <cell r="L107">
            <v>0</v>
          </cell>
          <cell r="M107">
            <v>173.54564289918468</v>
          </cell>
          <cell r="N107">
            <v>91.543529615481376</v>
          </cell>
          <cell r="O107">
            <v>19.418324463890031</v>
          </cell>
        </row>
        <row r="108">
          <cell r="E108">
            <v>0.80408499901569574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0.80408499901569574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13">
          <cell r="E113">
            <v>372.72914614500974</v>
          </cell>
          <cell r="F113">
            <v>255.82651733333338</v>
          </cell>
          <cell r="G113">
            <v>51.676956501333343</v>
          </cell>
          <cell r="H113">
            <v>0</v>
          </cell>
          <cell r="I113">
            <v>0</v>
          </cell>
          <cell r="J113">
            <v>3.7701991820990015</v>
          </cell>
          <cell r="K113">
            <v>0</v>
          </cell>
          <cell r="L113">
            <v>0</v>
          </cell>
          <cell r="M113">
            <v>40.156664777100644</v>
          </cell>
          <cell r="N113">
            <v>17.571516889693317</v>
          </cell>
          <cell r="O113">
            <v>3.7272914614500769</v>
          </cell>
        </row>
        <row r="114">
          <cell r="E114">
            <v>273.33470717300713</v>
          </cell>
          <cell r="F114">
            <v>187.60611271111117</v>
          </cell>
          <cell r="G114">
            <v>37.89643476764445</v>
          </cell>
          <cell r="H114">
            <v>0</v>
          </cell>
          <cell r="I114">
            <v>0</v>
          </cell>
          <cell r="J114">
            <v>2.7648127335392676</v>
          </cell>
          <cell r="K114">
            <v>0</v>
          </cell>
          <cell r="L114">
            <v>0</v>
          </cell>
          <cell r="M114">
            <v>29.448220836540472</v>
          </cell>
          <cell r="N114">
            <v>12.885779052441768</v>
          </cell>
          <cell r="O114">
            <v>2.733347071730059</v>
          </cell>
        </row>
        <row r="115">
          <cell r="E115">
            <v>219.21527747850578</v>
          </cell>
          <cell r="F115">
            <v>150.46068053333337</v>
          </cell>
          <cell r="G115">
            <v>30.393057467733339</v>
          </cell>
          <cell r="H115">
            <v>0</v>
          </cell>
          <cell r="I115">
            <v>0</v>
          </cell>
          <cell r="J115">
            <v>2.2173883325226331</v>
          </cell>
          <cell r="K115">
            <v>0</v>
          </cell>
          <cell r="L115">
            <v>0</v>
          </cell>
          <cell r="M115">
            <v>23.617563860430373</v>
          </cell>
          <cell r="N115">
            <v>10.334434509700987</v>
          </cell>
          <cell r="O115">
            <v>2.1921527747850633</v>
          </cell>
        </row>
        <row r="116">
          <cell r="E116">
            <v>186.74361966180484</v>
          </cell>
          <cell r="F116">
            <v>128.17342122666668</v>
          </cell>
          <cell r="G116">
            <v>25.891031087786665</v>
          </cell>
          <cell r="H116">
            <v>0</v>
          </cell>
          <cell r="I116">
            <v>0</v>
          </cell>
          <cell r="J116">
            <v>1.888933691912652</v>
          </cell>
          <cell r="K116">
            <v>0</v>
          </cell>
          <cell r="L116">
            <v>0</v>
          </cell>
          <cell r="M116">
            <v>20.119169674764315</v>
          </cell>
          <cell r="N116">
            <v>8.8036277840565145</v>
          </cell>
          <cell r="O116">
            <v>1.8674361966180368</v>
          </cell>
        </row>
        <row r="117">
          <cell r="E117">
            <v>165.09584778400432</v>
          </cell>
          <cell r="F117">
            <v>113.3152483555556</v>
          </cell>
          <cell r="G117">
            <v>22.889680167822231</v>
          </cell>
          <cell r="H117">
            <v>0</v>
          </cell>
          <cell r="I117">
            <v>0</v>
          </cell>
          <cell r="J117">
            <v>1.6699639315059986</v>
          </cell>
          <cell r="K117">
            <v>0</v>
          </cell>
          <cell r="L117">
            <v>0</v>
          </cell>
          <cell r="M117">
            <v>17.786906884320285</v>
          </cell>
          <cell r="N117">
            <v>7.7830899669602056</v>
          </cell>
          <cell r="O117">
            <v>1.6509584778400312</v>
          </cell>
        </row>
        <row r="120">
          <cell r="E120">
            <v>46.713858921101902</v>
          </cell>
          <cell r="F120">
            <v>26.942862378082197</v>
          </cell>
          <cell r="G120">
            <v>5.4424582003726023</v>
          </cell>
          <cell r="H120">
            <v>0</v>
          </cell>
          <cell r="I120">
            <v>7.0329326976000015</v>
          </cell>
          <cell r="J120">
            <v>0.39706578801952797</v>
          </cell>
          <cell r="K120">
            <v>0</v>
          </cell>
          <cell r="L120">
            <v>0</v>
          </cell>
          <cell r="M120">
            <v>4.2291764901074638</v>
          </cell>
          <cell r="N120">
            <v>2.2022247777090898</v>
          </cell>
          <cell r="O120">
            <v>0.46713858921101747</v>
          </cell>
        </row>
        <row r="121">
          <cell r="E121">
            <v>46.713858921101902</v>
          </cell>
          <cell r="F121">
            <v>26.942862378082197</v>
          </cell>
          <cell r="G121">
            <v>5.4424582003726023</v>
          </cell>
          <cell r="H121">
            <v>0</v>
          </cell>
          <cell r="I121">
            <v>7.0329326976000015</v>
          </cell>
          <cell r="J121">
            <v>0.39706578801952797</v>
          </cell>
          <cell r="K121">
            <v>0</v>
          </cell>
          <cell r="L121">
            <v>0</v>
          </cell>
          <cell r="M121">
            <v>4.2291764901074638</v>
          </cell>
          <cell r="N121">
            <v>2.2022247777090898</v>
          </cell>
          <cell r="O121">
            <v>0.46713858921101747</v>
          </cell>
        </row>
        <row r="122">
          <cell r="E122">
            <v>44.823818393633367</v>
          </cell>
          <cell r="F122">
            <v>25.645613448767126</v>
          </cell>
          <cell r="G122">
            <v>5.1804139166509593</v>
          </cell>
          <cell r="H122">
            <v>0</v>
          </cell>
          <cell r="I122">
            <v>7.0329326976000015</v>
          </cell>
          <cell r="J122">
            <v>0.37794780563340252</v>
          </cell>
          <cell r="K122">
            <v>0</v>
          </cell>
          <cell r="L122">
            <v>0</v>
          </cell>
          <cell r="M122">
            <v>4.0255494739171045</v>
          </cell>
          <cell r="N122">
            <v>2.1131228671284301</v>
          </cell>
          <cell r="O122">
            <v>0.44823818393633702</v>
          </cell>
        </row>
        <row r="123">
          <cell r="E123">
            <v>43.689794077152229</v>
          </cell>
          <cell r="F123">
            <v>24.867264091178086</v>
          </cell>
          <cell r="G123">
            <v>5.0231873464179726</v>
          </cell>
          <cell r="H123">
            <v>0</v>
          </cell>
          <cell r="I123">
            <v>7.0329326976000015</v>
          </cell>
          <cell r="J123">
            <v>0.36647701620172735</v>
          </cell>
          <cell r="K123">
            <v>0</v>
          </cell>
          <cell r="L123">
            <v>0</v>
          </cell>
          <cell r="M123">
            <v>3.9033732642028891</v>
          </cell>
          <cell r="N123">
            <v>2.0596617207800336</v>
          </cell>
          <cell r="O123">
            <v>0.43689794077152327</v>
          </cell>
        </row>
        <row r="124">
          <cell r="E124">
            <v>42.933777866164817</v>
          </cell>
          <cell r="F124">
            <v>24.348364519452062</v>
          </cell>
          <cell r="G124">
            <v>4.9183696329293163</v>
          </cell>
          <cell r="H124">
            <v>0</v>
          </cell>
          <cell r="I124">
            <v>7.0329326976000015</v>
          </cell>
          <cell r="J124">
            <v>0.35882982324727719</v>
          </cell>
          <cell r="K124">
            <v>0</v>
          </cell>
          <cell r="L124">
            <v>0</v>
          </cell>
          <cell r="M124">
            <v>3.8219224577267461</v>
          </cell>
          <cell r="N124">
            <v>2.02402095654777</v>
          </cell>
          <cell r="O124">
            <v>0.42933777866164746</v>
          </cell>
        </row>
        <row r="125">
          <cell r="E125">
            <v>3.6272060268897435</v>
          </cell>
          <cell r="F125">
            <v>2.0955559627397262</v>
          </cell>
          <cell r="G125">
            <v>0.42330230447342465</v>
          </cell>
          <cell r="H125">
            <v>0</v>
          </cell>
          <cell r="I125">
            <v>0.54126000000000007</v>
          </cell>
          <cell r="J125">
            <v>3.0882894623741063E-2</v>
          </cell>
          <cell r="K125">
            <v>0</v>
          </cell>
          <cell r="L125">
            <v>0</v>
          </cell>
          <cell r="M125">
            <v>0.32893594923058056</v>
          </cell>
          <cell r="N125">
            <v>0.17099685555337363</v>
          </cell>
          <cell r="O125">
            <v>3.6272060268897233E-2</v>
          </cell>
        </row>
        <row r="128">
          <cell r="E128">
            <v>15.657785791392843</v>
          </cell>
          <cell r="F128">
            <v>9.6462099872146112</v>
          </cell>
          <cell r="G128">
            <v>1.9485344174173513</v>
          </cell>
          <cell r="H128">
            <v>0</v>
          </cell>
          <cell r="I128">
            <v>1.5120018063360001</v>
          </cell>
          <cell r="J128">
            <v>0.14215935620452233</v>
          </cell>
          <cell r="K128">
            <v>0</v>
          </cell>
          <cell r="L128">
            <v>0</v>
          </cell>
          <cell r="M128">
            <v>1.5141496075693388</v>
          </cell>
          <cell r="N128">
            <v>0.7381527587370913</v>
          </cell>
          <cell r="O128">
            <v>0.15657785791392825</v>
          </cell>
        </row>
        <row r="129">
          <cell r="E129">
            <v>20.019417777858713</v>
          </cell>
          <cell r="F129">
            <v>12.639861362557077</v>
          </cell>
          <cell r="G129">
            <v>2.5532519952365296</v>
          </cell>
          <cell r="H129">
            <v>0</v>
          </cell>
          <cell r="I129">
            <v>1.5120018063360001</v>
          </cell>
          <cell r="J129">
            <v>0.18627777709558102</v>
          </cell>
          <cell r="K129">
            <v>0</v>
          </cell>
          <cell r="L129">
            <v>0</v>
          </cell>
          <cell r="M129">
            <v>1.9840581064701681</v>
          </cell>
          <cell r="N129">
            <v>0.94377255238476787</v>
          </cell>
          <cell r="O129">
            <v>0.20019417777858733</v>
          </cell>
        </row>
        <row r="131">
          <cell r="E131">
            <v>2.7309675962284525</v>
          </cell>
          <cell r="F131">
            <v>1.5134570842009136</v>
          </cell>
          <cell r="G131">
            <v>0.30571833100858453</v>
          </cell>
          <cell r="H131">
            <v>0</v>
          </cell>
          <cell r="I131">
            <v>0.49586772480000008</v>
          </cell>
          <cell r="J131">
            <v>2.2304312783812993E-2</v>
          </cell>
          <cell r="K131">
            <v>0</v>
          </cell>
          <cell r="L131">
            <v>0</v>
          </cell>
          <cell r="M131">
            <v>0.23756485222208601</v>
          </cell>
          <cell r="N131">
            <v>0.12874561525076988</v>
          </cell>
          <cell r="O131">
            <v>2.7309675962284813E-2</v>
          </cell>
        </row>
        <row r="132">
          <cell r="E132">
            <v>3.8456068816586177</v>
          </cell>
          <cell r="F132">
            <v>2.2785013245662107</v>
          </cell>
          <cell r="G132">
            <v>0.46025726756237445</v>
          </cell>
          <cell r="H132">
            <v>0</v>
          </cell>
          <cell r="I132">
            <v>0.49586772480000008</v>
          </cell>
          <cell r="J132">
            <v>3.3579020344861321E-2</v>
          </cell>
          <cell r="K132">
            <v>0</v>
          </cell>
          <cell r="L132">
            <v>0</v>
          </cell>
          <cell r="M132">
            <v>0.35765257971896458</v>
          </cell>
          <cell r="N132">
            <v>0.18129289584962055</v>
          </cell>
          <cell r="O132">
            <v>3.8456068816586253E-2</v>
          </cell>
        </row>
        <row r="133">
          <cell r="E133">
            <v>3.8213755928449173</v>
          </cell>
          <cell r="F133">
            <v>2.2618699280365302</v>
          </cell>
          <cell r="G133">
            <v>0.45689772546337898</v>
          </cell>
          <cell r="H133">
            <v>0</v>
          </cell>
          <cell r="I133">
            <v>0.49586772480000008</v>
          </cell>
          <cell r="J133">
            <v>3.3333918006577659E-2</v>
          </cell>
          <cell r="K133">
            <v>0</v>
          </cell>
          <cell r="L133">
            <v>0</v>
          </cell>
          <cell r="M133">
            <v>0.35504197694729328</v>
          </cell>
          <cell r="N133">
            <v>0.18015056366268897</v>
          </cell>
          <cell r="O133">
            <v>3.8213755928449021E-2</v>
          </cell>
        </row>
        <row r="134">
          <cell r="E134">
            <v>3.700219148776422</v>
          </cell>
          <cell r="F134">
            <v>2.1787129453881282</v>
          </cell>
          <cell r="G134">
            <v>0.4401000149684019</v>
          </cell>
          <cell r="H134">
            <v>0</v>
          </cell>
          <cell r="I134">
            <v>0.49586772480000008</v>
          </cell>
          <cell r="J134">
            <v>3.2108406315159363E-2</v>
          </cell>
          <cell r="K134">
            <v>0</v>
          </cell>
          <cell r="L134">
            <v>0</v>
          </cell>
          <cell r="M134">
            <v>0.34198896308893695</v>
          </cell>
          <cell r="N134">
            <v>0.17443890272803134</v>
          </cell>
          <cell r="O134">
            <v>3.7002191487763979E-2</v>
          </cell>
        </row>
        <row r="135">
          <cell r="E135">
            <v>2.5855798633462559</v>
          </cell>
          <cell r="F135">
            <v>1.4136687050228312</v>
          </cell>
          <cell r="G135">
            <v>0.28556107841461187</v>
          </cell>
          <cell r="H135">
            <v>0</v>
          </cell>
          <cell r="I135">
            <v>0.49586772480000008</v>
          </cell>
          <cell r="J135">
            <v>2.0833698754111035E-2</v>
          </cell>
          <cell r="K135">
            <v>0</v>
          </cell>
          <cell r="L135">
            <v>0</v>
          </cell>
          <cell r="M135">
            <v>0.22190123559205827</v>
          </cell>
          <cell r="N135">
            <v>0.12189162212918063</v>
          </cell>
          <cell r="O135">
            <v>2.5855798633462542E-2</v>
          </cell>
        </row>
        <row r="136">
          <cell r="E136">
            <v>4.6694707013243928</v>
          </cell>
          <cell r="F136">
            <v>2.8439688065753428</v>
          </cell>
          <cell r="G136">
            <v>0.57448169892821921</v>
          </cell>
          <cell r="H136">
            <v>0</v>
          </cell>
          <cell r="I136">
            <v>0.49586772480000008</v>
          </cell>
          <cell r="J136">
            <v>4.1912499846505726E-2</v>
          </cell>
          <cell r="K136">
            <v>0</v>
          </cell>
          <cell r="L136">
            <v>0</v>
          </cell>
          <cell r="M136">
            <v>0.44641307395578794</v>
          </cell>
          <cell r="N136">
            <v>0.22013219020529282</v>
          </cell>
          <cell r="O136">
            <v>4.6694707013243714E-2</v>
          </cell>
        </row>
        <row r="137">
          <cell r="E137">
            <v>2.076722798258571</v>
          </cell>
          <cell r="F137">
            <v>1.0644093778995434</v>
          </cell>
          <cell r="G137">
            <v>0.21501069433570777</v>
          </cell>
          <cell r="H137">
            <v>0</v>
          </cell>
          <cell r="I137">
            <v>0.49586772480000008</v>
          </cell>
          <cell r="J137">
            <v>1.5686549650154192E-2</v>
          </cell>
          <cell r="K137">
            <v>0</v>
          </cell>
          <cell r="L137">
            <v>0</v>
          </cell>
          <cell r="M137">
            <v>0.16707857738696155</v>
          </cell>
          <cell r="N137">
            <v>9.7902646203618354E-2</v>
          </cell>
          <cell r="O137">
            <v>2.0767227982585724E-2</v>
          </cell>
        </row>
        <row r="138">
          <cell r="E138">
            <v>2.4886547080914592</v>
          </cell>
          <cell r="F138">
            <v>1.3471431189041099</v>
          </cell>
          <cell r="G138">
            <v>0.27212291001863015</v>
          </cell>
          <cell r="H138">
            <v>0</v>
          </cell>
          <cell r="I138">
            <v>0.49586772480000008</v>
          </cell>
          <cell r="J138">
            <v>1.9853289400976401E-2</v>
          </cell>
          <cell r="K138">
            <v>0</v>
          </cell>
          <cell r="L138">
            <v>0</v>
          </cell>
          <cell r="M138">
            <v>0.21145882450537321</v>
          </cell>
          <cell r="N138">
            <v>0.1173222933814545</v>
          </cell>
          <cell r="O138">
            <v>2.4886547080914739E-2</v>
          </cell>
        </row>
        <row r="139">
          <cell r="E139">
            <v>1.4399696744852144</v>
          </cell>
          <cell r="F139">
            <v>0.89809541260273973</v>
          </cell>
          <cell r="G139">
            <v>0.18141527334575339</v>
          </cell>
          <cell r="H139">
            <v>0</v>
          </cell>
          <cell r="I139">
            <v>0.12396693120000002</v>
          </cell>
          <cell r="J139">
            <v>1.32355262673176E-2</v>
          </cell>
          <cell r="K139">
            <v>0</v>
          </cell>
          <cell r="L139">
            <v>0</v>
          </cell>
          <cell r="M139">
            <v>0.14097254967024878</v>
          </cell>
          <cell r="N139">
            <v>6.7884284654302976E-2</v>
          </cell>
          <cell r="O139">
            <v>1.4399696744852121E-2</v>
          </cell>
        </row>
        <row r="140">
          <cell r="E140">
            <v>3.5980532601986988</v>
          </cell>
          <cell r="F140">
            <v>2.3949211002739732</v>
          </cell>
          <cell r="G140">
            <v>0.48377406225534253</v>
          </cell>
          <cell r="H140">
            <v>0</v>
          </cell>
          <cell r="I140">
            <v>6.1059414314038322E-2</v>
          </cell>
          <cell r="J140">
            <v>7.6768840794755974E-2</v>
          </cell>
          <cell r="K140">
            <v>0</v>
          </cell>
          <cell r="L140">
            <v>0</v>
          </cell>
          <cell r="M140">
            <v>0.37592679912066351</v>
          </cell>
          <cell r="N140">
            <v>0.16962251083793867</v>
          </cell>
          <cell r="O140">
            <v>3.5980532601986963E-2</v>
          </cell>
        </row>
        <row r="144">
          <cell r="E144">
            <v>1.0599879825960519</v>
          </cell>
          <cell r="F144">
            <v>0.71847633008219181</v>
          </cell>
          <cell r="G144">
            <v>0.14513221867660273</v>
          </cell>
          <cell r="H144">
            <v>0</v>
          </cell>
          <cell r="I144">
            <v>0</v>
          </cell>
          <cell r="J144">
            <v>2.3030652238426787E-2</v>
          </cell>
          <cell r="K144">
            <v>0</v>
          </cell>
          <cell r="L144">
            <v>0</v>
          </cell>
          <cell r="M144">
            <v>0.11277803973619903</v>
          </cell>
          <cell r="N144">
            <v>4.9970862036671025E-2</v>
          </cell>
          <cell r="O144">
            <v>1.0599879825960556E-2</v>
          </cell>
        </row>
        <row r="145">
          <cell r="E145">
            <v>1.0599879825960519</v>
          </cell>
          <cell r="F145">
            <v>0.71847633008219181</v>
          </cell>
          <cell r="G145">
            <v>0.14513221867660273</v>
          </cell>
          <cell r="H145">
            <v>0</v>
          </cell>
          <cell r="I145">
            <v>0</v>
          </cell>
          <cell r="J145">
            <v>2.3030652238426787E-2</v>
          </cell>
          <cell r="K145">
            <v>0</v>
          </cell>
          <cell r="L145">
            <v>0</v>
          </cell>
          <cell r="M145">
            <v>0.11277803973619903</v>
          </cell>
          <cell r="N145">
            <v>4.9970862036671025E-2</v>
          </cell>
          <cell r="O145">
            <v>1.0599879825960556E-2</v>
          </cell>
        </row>
        <row r="148">
          <cell r="E148">
            <v>4.711057700426899</v>
          </cell>
          <cell r="F148">
            <v>3.1932281336986308</v>
          </cell>
          <cell r="G148">
            <v>0.64503208300712334</v>
          </cell>
          <cell r="H148">
            <v>0</v>
          </cell>
          <cell r="I148">
            <v>0</v>
          </cell>
          <cell r="J148">
            <v>0.10235845439300796</v>
          </cell>
          <cell r="K148">
            <v>0</v>
          </cell>
          <cell r="L148">
            <v>0</v>
          </cell>
          <cell r="M148">
            <v>0.50123573216088468</v>
          </cell>
          <cell r="N148">
            <v>0.22209272016298237</v>
          </cell>
          <cell r="O148">
            <v>4.7110577004269204E-2</v>
          </cell>
        </row>
        <row r="149">
          <cell r="E149">
            <v>7.0665865506403449</v>
          </cell>
          <cell r="F149">
            <v>4.7898422005479464</v>
          </cell>
          <cell r="G149">
            <v>0.96754812451068506</v>
          </cell>
          <cell r="H149">
            <v>0</v>
          </cell>
          <cell r="I149">
            <v>0</v>
          </cell>
          <cell r="J149">
            <v>0.15353768158951195</v>
          </cell>
          <cell r="K149">
            <v>0</v>
          </cell>
          <cell r="L149">
            <v>0</v>
          </cell>
          <cell r="M149">
            <v>0.75185359824132703</v>
          </cell>
          <cell r="N149">
            <v>0.33313908024447353</v>
          </cell>
          <cell r="O149">
            <v>7.0665865506402956E-2</v>
          </cell>
        </row>
        <row r="153">
          <cell r="E153">
            <v>33.089571943474645</v>
          </cell>
          <cell r="F153">
            <v>22.428626177168958</v>
          </cell>
          <cell r="G153">
            <v>4.5305824877881289</v>
          </cell>
          <cell r="H153">
            <v>0</v>
          </cell>
          <cell r="I153">
            <v>0</v>
          </cell>
          <cell r="J153">
            <v>0.71894628680803219</v>
          </cell>
          <cell r="K153">
            <v>0</v>
          </cell>
          <cell r="L153">
            <v>0</v>
          </cell>
          <cell r="M153">
            <v>3.5205843092252622</v>
          </cell>
          <cell r="N153">
            <v>1.559936963049519</v>
          </cell>
          <cell r="O153">
            <v>0.33089571943474766</v>
          </cell>
        </row>
        <row r="154">
          <cell r="E154">
            <v>45.498161422277626</v>
          </cell>
          <cell r="F154">
            <v>30.839360993607311</v>
          </cell>
          <cell r="G154">
            <v>6.2295509207086761</v>
          </cell>
          <cell r="H154">
            <v>0</v>
          </cell>
          <cell r="I154">
            <v>0</v>
          </cell>
          <cell r="J154">
            <v>0.98855114436104419</v>
          </cell>
          <cell r="K154">
            <v>0</v>
          </cell>
          <cell r="L154">
            <v>0</v>
          </cell>
          <cell r="M154">
            <v>4.8408034251847338</v>
          </cell>
          <cell r="N154">
            <v>2.1449133241930882</v>
          </cell>
          <cell r="O154">
            <v>0.45498161422277916</v>
          </cell>
        </row>
        <row r="155">
          <cell r="E155">
            <v>53.770554408146296</v>
          </cell>
          <cell r="F155">
            <v>36.446517537899553</v>
          </cell>
          <cell r="G155">
            <v>7.3621965426557097</v>
          </cell>
          <cell r="H155">
            <v>0</v>
          </cell>
          <cell r="I155">
            <v>0</v>
          </cell>
          <cell r="J155">
            <v>1.1682877160630523</v>
          </cell>
          <cell r="K155">
            <v>0</v>
          </cell>
          <cell r="L155">
            <v>0</v>
          </cell>
          <cell r="M155">
            <v>5.7209495024910497</v>
          </cell>
          <cell r="N155">
            <v>2.5348975649554681</v>
          </cell>
          <cell r="O155">
            <v>0.53770554408146376</v>
          </cell>
        </row>
        <row r="156">
          <cell r="E156">
            <v>6.3697425991188696</v>
          </cell>
          <cell r="F156">
            <v>4.3175105391050241</v>
          </cell>
          <cell r="G156">
            <v>0.87213712889921469</v>
          </cell>
          <cell r="H156">
            <v>0</v>
          </cell>
          <cell r="I156">
            <v>0</v>
          </cell>
          <cell r="J156">
            <v>0.13839716021054618</v>
          </cell>
          <cell r="K156">
            <v>0</v>
          </cell>
          <cell r="L156">
            <v>0</v>
          </cell>
          <cell r="M156">
            <v>0.67771247952586289</v>
          </cell>
          <cell r="N156">
            <v>0.30028786538703245</v>
          </cell>
          <cell r="O156">
            <v>6.3697425991189216E-2</v>
          </cell>
        </row>
        <row r="157">
          <cell r="E157">
            <v>5.2638060435573228</v>
          </cell>
          <cell r="F157">
            <v>1.7462966356164384</v>
          </cell>
          <cell r="G157">
            <v>0.35275192039452052</v>
          </cell>
          <cell r="H157">
            <v>2.5338780000000001</v>
          </cell>
          <cell r="I157">
            <v>0</v>
          </cell>
          <cell r="J157">
            <v>5.5977279746176223E-2</v>
          </cell>
          <cell r="K157">
            <v>0</v>
          </cell>
          <cell r="L157">
            <v>0</v>
          </cell>
          <cell r="M157">
            <v>0.27411329102548376</v>
          </cell>
          <cell r="N157">
            <v>0.248150856339131</v>
          </cell>
          <cell r="O157">
            <v>5.2638060435573376E-2</v>
          </cell>
        </row>
        <row r="158">
          <cell r="E158">
            <v>3.2178206614523011</v>
          </cell>
          <cell r="F158">
            <v>2.1810888591780828</v>
          </cell>
          <cell r="G158">
            <v>0.44057994955397267</v>
          </cell>
          <cell r="H158">
            <v>0</v>
          </cell>
          <cell r="I158">
            <v>0</v>
          </cell>
          <cell r="J158">
            <v>6.9914480009509908E-2</v>
          </cell>
          <cell r="K158">
            <v>0</v>
          </cell>
          <cell r="L158">
            <v>0</v>
          </cell>
          <cell r="M158">
            <v>0.34236190634203284</v>
          </cell>
          <cell r="N158">
            <v>0.15169725975417989</v>
          </cell>
          <cell r="O158">
            <v>3.2178206614523218E-2</v>
          </cell>
        </row>
        <row r="159">
          <cell r="E159">
            <v>110.41541485375541</v>
          </cell>
          <cell r="F159">
            <v>74.841284383561657</v>
          </cell>
          <cell r="G159">
            <v>15.117939445479454</v>
          </cell>
          <cell r="H159">
            <v>0</v>
          </cell>
          <cell r="I159">
            <v>0</v>
          </cell>
          <cell r="J159">
            <v>2.3990262748361242</v>
          </cell>
          <cell r="K159">
            <v>0</v>
          </cell>
          <cell r="L159">
            <v>0</v>
          </cell>
          <cell r="M159">
            <v>11.747712472520734</v>
          </cell>
          <cell r="N159">
            <v>5.2052981288198978</v>
          </cell>
          <cell r="O159">
            <v>1.1041541485375603</v>
          </cell>
        </row>
        <row r="160">
          <cell r="E160">
            <v>0.61975629692567136</v>
          </cell>
          <cell r="F160">
            <v>0.42008045097826013</v>
          </cell>
          <cell r="G160">
            <v>8.485625109760854E-2</v>
          </cell>
          <cell r="H160">
            <v>0</v>
          </cell>
          <cell r="I160">
            <v>0</v>
          </cell>
          <cell r="J160">
            <v>1.3465616574362356E-2</v>
          </cell>
          <cell r="K160">
            <v>0</v>
          </cell>
          <cell r="L160">
            <v>0</v>
          </cell>
          <cell r="M160">
            <v>6.5939332736830669E-2</v>
          </cell>
          <cell r="N160">
            <v>2.9217082569353084E-2</v>
          </cell>
          <cell r="O160">
            <v>6.1975629692566647E-3</v>
          </cell>
        </row>
        <row r="161">
          <cell r="E161">
            <v>26.499699564901299</v>
          </cell>
          <cell r="F161">
            <v>17.961908252054794</v>
          </cell>
          <cell r="G161">
            <v>3.6283054669150681</v>
          </cell>
          <cell r="H161">
            <v>0</v>
          </cell>
          <cell r="I161">
            <v>0</v>
          </cell>
          <cell r="J161">
            <v>0.57576630596066969</v>
          </cell>
          <cell r="K161">
            <v>0</v>
          </cell>
          <cell r="L161">
            <v>0</v>
          </cell>
          <cell r="M161">
            <v>2.8194509934049758</v>
          </cell>
          <cell r="N161">
            <v>1.2492715509167756</v>
          </cell>
          <cell r="O161">
            <v>0.26499699564901391</v>
          </cell>
        </row>
        <row r="162">
          <cell r="E162">
            <v>6.8304761037707523E-2</v>
          </cell>
          <cell r="F162">
            <v>4.6298028697760417E-2</v>
          </cell>
          <cell r="G162">
            <v>9.3522017969476026E-3</v>
          </cell>
          <cell r="H162">
            <v>0</v>
          </cell>
          <cell r="I162">
            <v>0</v>
          </cell>
          <cell r="J162">
            <v>1.484076445692852E-3</v>
          </cell>
          <cell r="K162">
            <v>0</v>
          </cell>
          <cell r="L162">
            <v>0</v>
          </cell>
          <cell r="M162">
            <v>7.2673248951519286E-3</v>
          </cell>
          <cell r="N162">
            <v>3.22008159177764E-3</v>
          </cell>
          <cell r="O162">
            <v>6.830476103770744E-4</v>
          </cell>
        </row>
        <row r="163">
          <cell r="E163">
            <v>6717.8061819055883</v>
          </cell>
          <cell r="F163">
            <v>2146.3694728767123</v>
          </cell>
          <cell r="G163">
            <v>433.56663352109587</v>
          </cell>
          <cell r="H163">
            <v>3381.1227520000002</v>
          </cell>
          <cell r="I163">
            <v>0</v>
          </cell>
          <cell r="J163">
            <v>35.960622772136425</v>
          </cell>
          <cell r="K163">
            <v>0</v>
          </cell>
          <cell r="L163">
            <v>0</v>
          </cell>
          <cell r="M163">
            <v>336.91206176961043</v>
          </cell>
          <cell r="N163">
            <v>316.69657714697775</v>
          </cell>
          <cell r="O163">
            <v>67.178061819055984</v>
          </cell>
        </row>
        <row r="164">
          <cell r="E164">
            <v>0.3770671593523961</v>
          </cell>
          <cell r="F164">
            <v>0.12047466362430043</v>
          </cell>
          <cell r="G164">
            <v>2.4335882052108685E-2</v>
          </cell>
          <cell r="H164">
            <v>0.18978075833035601</v>
          </cell>
          <cell r="I164">
            <v>0</v>
          </cell>
          <cell r="J164">
            <v>2.0184520824306114E-3</v>
          </cell>
          <cell r="K164">
            <v>0</v>
          </cell>
          <cell r="L164">
            <v>0</v>
          </cell>
          <cell r="M164">
            <v>1.8910708443063477E-2</v>
          </cell>
          <cell r="N164">
            <v>1.7776023226612959E-2</v>
          </cell>
          <cell r="O164">
            <v>3.7706715935239554E-3</v>
          </cell>
        </row>
        <row r="165">
          <cell r="E165">
            <v>261.62273510824781</v>
          </cell>
          <cell r="F165">
            <v>7.1515005077625577</v>
          </cell>
          <cell r="G165">
            <v>1.4446031025680366</v>
          </cell>
          <cell r="H165">
            <v>0</v>
          </cell>
          <cell r="I165">
            <v>236.72496144000004</v>
          </cell>
          <cell r="J165">
            <v>0.22924028848434072</v>
          </cell>
          <cell r="K165">
            <v>0</v>
          </cell>
          <cell r="L165">
            <v>0</v>
          </cell>
          <cell r="M165">
            <v>1.1225591918186477</v>
          </cell>
          <cell r="N165">
            <v>12.333643226531683</v>
          </cell>
          <cell r="O165">
            <v>2.6162273510825003</v>
          </cell>
        </row>
        <row r="166">
          <cell r="E166">
            <v>240.16210024335274</v>
          </cell>
          <cell r="F166">
            <v>37.025923714143076</v>
          </cell>
          <cell r="G166">
            <v>7.4792365902569005</v>
          </cell>
          <cell r="H166">
            <v>0</v>
          </cell>
          <cell r="I166">
            <v>174.93463292800001</v>
          </cell>
          <cell r="J166">
            <v>1.1868604951389261</v>
          </cell>
          <cell r="K166">
            <v>0</v>
          </cell>
          <cell r="L166">
            <v>0</v>
          </cell>
          <cell r="M166">
            <v>5.8118979304793683</v>
          </cell>
          <cell r="N166">
            <v>11.321927582900916</v>
          </cell>
          <cell r="O166">
            <v>2.4016210024335294</v>
          </cell>
        </row>
        <row r="168">
          <cell r="E168">
            <v>44.515814755205717</v>
          </cell>
          <cell r="F168">
            <v>30.173511153972605</v>
          </cell>
          <cell r="G168">
            <v>6.0950492531024656</v>
          </cell>
          <cell r="H168">
            <v>0</v>
          </cell>
          <cell r="I168">
            <v>0</v>
          </cell>
          <cell r="J168">
            <v>0.96720742647143065</v>
          </cell>
          <cell r="K168">
            <v>0</v>
          </cell>
          <cell r="L168">
            <v>0</v>
          </cell>
          <cell r="M168">
            <v>4.7362860785046088</v>
          </cell>
          <cell r="N168">
            <v>2.0986026956025556</v>
          </cell>
          <cell r="O168">
            <v>0.44515814755205613</v>
          </cell>
        </row>
        <row r="171">
          <cell r="E171">
            <v>10.610921367445897</v>
          </cell>
          <cell r="F171">
            <v>7.1922474292602763</v>
          </cell>
          <cell r="G171">
            <v>1.4528339807105757</v>
          </cell>
          <cell r="H171">
            <v>0</v>
          </cell>
          <cell r="I171">
            <v>0</v>
          </cell>
          <cell r="J171">
            <v>0.23054642501175157</v>
          </cell>
          <cell r="K171">
            <v>0</v>
          </cell>
          <cell r="L171">
            <v>0</v>
          </cell>
          <cell r="M171">
            <v>1.1289551686092427</v>
          </cell>
          <cell r="N171">
            <v>0.50022915017959235</v>
          </cell>
          <cell r="O171">
            <v>0.10610921367445826</v>
          </cell>
        </row>
        <row r="173">
          <cell r="E173">
            <v>10.610921367445897</v>
          </cell>
          <cell r="F173">
            <v>7.1922474292602763</v>
          </cell>
          <cell r="G173">
            <v>1.4528339807105757</v>
          </cell>
          <cell r="H173">
            <v>0</v>
          </cell>
          <cell r="I173">
            <v>0</v>
          </cell>
          <cell r="J173">
            <v>0.23054642501175157</v>
          </cell>
          <cell r="K173">
            <v>0</v>
          </cell>
          <cell r="L173">
            <v>0</v>
          </cell>
          <cell r="M173">
            <v>1.1289551686092427</v>
          </cell>
          <cell r="N173">
            <v>0.50022915017959235</v>
          </cell>
          <cell r="O173">
            <v>0.10610921367445826</v>
          </cell>
        </row>
        <row r="175">
          <cell r="E175">
            <v>27.397232773174451</v>
          </cell>
          <cell r="F175">
            <v>2.5944978586301373</v>
          </cell>
          <cell r="G175">
            <v>0.52408856744328769</v>
          </cell>
          <cell r="H175">
            <v>0</v>
          </cell>
          <cell r="I175">
            <v>22.222669912058876</v>
          </cell>
          <cell r="J175">
            <v>8.3166244194318964E-2</v>
          </cell>
          <cell r="K175">
            <v>0</v>
          </cell>
          <cell r="L175">
            <v>0</v>
          </cell>
          <cell r="M175">
            <v>0.40725403238071878</v>
          </cell>
          <cell r="N175">
            <v>1.2915838307353669</v>
          </cell>
          <cell r="O175">
            <v>0.27397232773174435</v>
          </cell>
        </row>
        <row r="178">
          <cell r="E178">
            <v>14.579914607262459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14.579914607262459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E179">
            <v>291.02699154437767</v>
          </cell>
          <cell r="F179">
            <v>197.26261832474887</v>
          </cell>
          <cell r="G179">
            <v>39.847048901599265</v>
          </cell>
          <cell r="H179">
            <v>0</v>
          </cell>
          <cell r="I179">
            <v>0</v>
          </cell>
          <cell r="J179">
            <v>6.3232239839537785</v>
          </cell>
          <cell r="K179">
            <v>0</v>
          </cell>
          <cell r="L179">
            <v>0</v>
          </cell>
          <cell r="M179">
            <v>30.963986531539884</v>
          </cell>
          <cell r="N179">
            <v>13.71984388709209</v>
          </cell>
          <cell r="O179">
            <v>2.910269915443787</v>
          </cell>
        </row>
        <row r="180">
          <cell r="E180">
            <v>698.56152464142588</v>
          </cell>
          <cell r="F180">
            <v>473.4958592000001</v>
          </cell>
          <cell r="G180">
            <v>95.646163558400019</v>
          </cell>
          <cell r="H180">
            <v>0</v>
          </cell>
          <cell r="I180">
            <v>0</v>
          </cell>
          <cell r="J180">
            <v>15.177839565463213</v>
          </cell>
          <cell r="K180">
            <v>0</v>
          </cell>
          <cell r="L180">
            <v>0</v>
          </cell>
          <cell r="M180">
            <v>74.323860909481169</v>
          </cell>
          <cell r="N180">
            <v>32.932186161667225</v>
          </cell>
          <cell r="O180">
            <v>6.9856152464142269</v>
          </cell>
        </row>
        <row r="181">
          <cell r="E181">
            <v>167.57028935845094</v>
          </cell>
          <cell r="F181">
            <v>113.58174668566211</v>
          </cell>
          <cell r="G181">
            <v>22.943512830503742</v>
          </cell>
          <cell r="H181">
            <v>0</v>
          </cell>
          <cell r="I181">
            <v>0</v>
          </cell>
          <cell r="J181">
            <v>3.6408460502120104</v>
          </cell>
          <cell r="K181">
            <v>0</v>
          </cell>
          <cell r="L181">
            <v>0</v>
          </cell>
          <cell r="M181">
            <v>17.828738685875869</v>
          </cell>
          <cell r="N181">
            <v>7.8997422126126864</v>
          </cell>
          <cell r="O181">
            <v>1.6757028935844938</v>
          </cell>
        </row>
        <row r="182">
          <cell r="E182">
            <v>41.087021247864151</v>
          </cell>
          <cell r="F182">
            <v>30.326177519052202</v>
          </cell>
          <cell r="G182">
            <v>6.1258878588485439</v>
          </cell>
          <cell r="H182">
            <v>0.98482975083870794</v>
          </cell>
          <cell r="I182">
            <v>0.13901535897768286</v>
          </cell>
          <cell r="J182">
            <v>0.17245712709407537</v>
          </cell>
          <cell r="K182">
            <v>0</v>
          </cell>
          <cell r="L182">
            <v>0</v>
          </cell>
          <cell r="M182">
            <v>1.0280617875168498</v>
          </cell>
          <cell r="N182">
            <v>1.9388214701164035</v>
          </cell>
          <cell r="O182">
            <v>0.37177037541968005</v>
          </cell>
        </row>
        <row r="183">
          <cell r="E183">
            <v>0.44173055936524319</v>
          </cell>
          <cell r="F183">
            <v>0.28872104375525121</v>
          </cell>
          <cell r="G183">
            <v>5.8321650838560737E-2</v>
          </cell>
          <cell r="H183">
            <v>0</v>
          </cell>
          <cell r="I183">
            <v>1.9871077813171198E-2</v>
          </cell>
          <cell r="J183">
            <v>4.2549765926043238E-3</v>
          </cell>
          <cell r="K183">
            <v>0</v>
          </cell>
          <cell r="L183">
            <v>0</v>
          </cell>
          <cell r="M183">
            <v>4.5320064116213317E-2</v>
          </cell>
          <cell r="N183">
            <v>2.0824440655790036E-2</v>
          </cell>
          <cell r="O183">
            <v>4.4173055936524005E-3</v>
          </cell>
        </row>
        <row r="185">
          <cell r="E185">
            <v>2.4759444463456557</v>
          </cell>
          <cell r="F185">
            <v>0.7983070334246577</v>
          </cell>
          <cell r="G185">
            <v>0.16125802075178083</v>
          </cell>
          <cell r="H185">
            <v>0</v>
          </cell>
          <cell r="I185">
            <v>1.2378230071001997</v>
          </cell>
          <cell r="J185">
            <v>1.1764912237615643E-2</v>
          </cell>
          <cell r="K185">
            <v>0</v>
          </cell>
          <cell r="L185">
            <v>0</v>
          </cell>
          <cell r="M185">
            <v>0.12530893304022117</v>
          </cell>
          <cell r="N185">
            <v>0.11672309532772376</v>
          </cell>
          <cell r="O185">
            <v>2.4759444463456647E-2</v>
          </cell>
        </row>
        <row r="187">
          <cell r="E187">
            <v>0.39422356489859972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0.39422356489859972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9">
          <cell r="E189">
            <v>3280.6293871676653</v>
          </cell>
          <cell r="F189">
            <v>2042.0268346915068</v>
          </cell>
          <cell r="G189">
            <v>412.48942060768434</v>
          </cell>
          <cell r="H189">
            <v>2.3440214029444513</v>
          </cell>
          <cell r="I189">
            <v>286.63134749999995</v>
          </cell>
          <cell r="J189">
            <v>41.467870166441521</v>
          </cell>
          <cell r="K189">
            <v>0</v>
          </cell>
          <cell r="L189">
            <v>0</v>
          </cell>
          <cell r="M189">
            <v>308.20535638950724</v>
          </cell>
          <cell r="N189">
            <v>154.65824253790421</v>
          </cell>
          <cell r="O189">
            <v>32.806293871676644</v>
          </cell>
        </row>
        <row r="190">
          <cell r="E190">
            <v>8.3845542415493313</v>
          </cell>
          <cell r="F190">
            <v>3.8893503392551483</v>
          </cell>
          <cell r="G190">
            <v>0.78564876852953991</v>
          </cell>
          <cell r="H190">
            <v>5.5005750906522932E-2</v>
          </cell>
          <cell r="I190">
            <v>2.5722776964927303</v>
          </cell>
          <cell r="J190">
            <v>0.11017457963474202</v>
          </cell>
          <cell r="K190">
            <v>0</v>
          </cell>
          <cell r="L190">
            <v>0</v>
          </cell>
          <cell r="M190">
            <v>0.49297972149925684</v>
          </cell>
          <cell r="N190">
            <v>0.395271842815897</v>
          </cell>
          <cell r="O190">
            <v>8.3845542415494023E-2</v>
          </cell>
        </row>
        <row r="193">
          <cell r="E193">
            <v>25.443770349069283</v>
          </cell>
          <cell r="F193">
            <v>13.705044279652173</v>
          </cell>
          <cell r="G193">
            <v>2.7684189444897389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5.6895705116044661</v>
          </cell>
          <cell r="M193">
            <v>0</v>
          </cell>
          <cell r="N193">
            <v>2.7704587218187116</v>
          </cell>
          <cell r="O193">
            <v>0.51027789150418756</v>
          </cell>
        </row>
        <row r="194">
          <cell r="E194">
            <v>1.9020835636203639</v>
          </cell>
          <cell r="F194">
            <v>1.2669759777233345</v>
          </cell>
          <cell r="G194">
            <v>0.25592914750011353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0.27048794904718049</v>
          </cell>
          <cell r="M194">
            <v>0</v>
          </cell>
          <cell r="N194">
            <v>8.966965371353143E-2</v>
          </cell>
          <cell r="O194">
            <v>1.90208356362036E-2</v>
          </cell>
        </row>
        <row r="195">
          <cell r="E195">
            <v>11.170131520920041</v>
          </cell>
          <cell r="F195">
            <v>4.5535285718092284</v>
          </cell>
          <cell r="G195">
            <v>0.91981277150546414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5.0584969478384885</v>
          </cell>
          <cell r="M195">
            <v>0</v>
          </cell>
          <cell r="N195">
            <v>0.52659191455765908</v>
          </cell>
          <cell r="O195">
            <v>0.11170131520920026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1BAF"/>
  </sheetPr>
  <dimension ref="A1:I213"/>
  <sheetViews>
    <sheetView tabSelected="1" view="pageBreakPreview" topLeftCell="A171" zoomScale="85" zoomScaleNormal="85" zoomScaleSheetLayoutView="85" zoomScalePageLayoutView="55" workbookViewId="0">
      <selection activeCell="E111" sqref="E111"/>
    </sheetView>
  </sheetViews>
  <sheetFormatPr defaultRowHeight="15.75" outlineLevelRow="2" outlineLevelCol="1"/>
  <cols>
    <col min="2" max="2" width="93.28515625" style="175" customWidth="1"/>
    <col min="3" max="3" width="19" customWidth="1"/>
    <col min="4" max="4" width="16.7109375" customWidth="1"/>
    <col min="5" max="5" width="16.7109375" style="175" customWidth="1"/>
    <col min="6" max="6" width="16.7109375" style="493" hidden="1" customWidth="1" outlineLevel="1"/>
    <col min="7" max="7" width="9.140625" collapsed="1"/>
  </cols>
  <sheetData>
    <row r="1" spans="1:6" ht="39" customHeight="1">
      <c r="A1" s="632" t="s">
        <v>324</v>
      </c>
      <c r="B1" s="632"/>
      <c r="C1" s="632"/>
      <c r="D1" s="632"/>
      <c r="E1" s="632"/>
      <c r="F1" s="494"/>
    </row>
    <row r="2" spans="1:6" ht="42.75" customHeight="1">
      <c r="A2" s="1"/>
      <c r="B2" s="417" t="s">
        <v>313</v>
      </c>
      <c r="C2" s="551" t="s">
        <v>314</v>
      </c>
      <c r="D2" s="551"/>
      <c r="E2" s="551"/>
      <c r="F2" s="495"/>
    </row>
    <row r="3" spans="1:6" s="418" customFormat="1" ht="15" customHeight="1">
      <c r="B3" s="419" t="s">
        <v>287</v>
      </c>
      <c r="C3" s="419">
        <v>1978</v>
      </c>
      <c r="D3" s="289"/>
      <c r="F3" s="486"/>
    </row>
    <row r="4" spans="1:6" s="418" customFormat="1" ht="15" customHeight="1">
      <c r="B4" s="419" t="s">
        <v>288</v>
      </c>
      <c r="C4" s="419" t="s">
        <v>319</v>
      </c>
      <c r="D4" s="289"/>
      <c r="F4" s="486"/>
    </row>
    <row r="5" spans="1:6" s="418" customFormat="1" ht="16.5" customHeight="1">
      <c r="B5" s="419" t="s">
        <v>289</v>
      </c>
      <c r="C5" s="289" t="s">
        <v>317</v>
      </c>
      <c r="D5" s="289"/>
      <c r="F5" s="486"/>
    </row>
    <row r="6" spans="1:6" s="418" customFormat="1" ht="16.5" customHeight="1">
      <c r="B6" s="419" t="s">
        <v>290</v>
      </c>
      <c r="C6" s="289" t="s">
        <v>318</v>
      </c>
      <c r="D6" s="289"/>
      <c r="F6" s="486"/>
    </row>
    <row r="7" spans="1:6">
      <c r="A7" s="2"/>
      <c r="B7" s="3"/>
      <c r="C7" s="4"/>
      <c r="D7" s="5"/>
      <c r="E7" s="8"/>
      <c r="F7" s="476"/>
    </row>
    <row r="8" spans="1:6" ht="84" customHeight="1" thickBot="1">
      <c r="A8" s="552" t="s">
        <v>1</v>
      </c>
      <c r="B8" s="552"/>
      <c r="C8" s="552"/>
      <c r="D8" s="552"/>
      <c r="E8" s="552"/>
      <c r="F8" s="496"/>
    </row>
    <row r="9" spans="1:6" s="420" customFormat="1" ht="90" thickBot="1">
      <c r="A9" s="9" t="s">
        <v>2</v>
      </c>
      <c r="B9" s="10" t="s">
        <v>3</v>
      </c>
      <c r="C9" s="10" t="s">
        <v>4</v>
      </c>
      <c r="D9" s="10" t="s">
        <v>5</v>
      </c>
      <c r="E9" s="12" t="s">
        <v>9</v>
      </c>
      <c r="F9" s="463"/>
    </row>
    <row r="10" spans="1:6" thickBot="1">
      <c r="A10" s="15">
        <v>1</v>
      </c>
      <c r="B10" s="17">
        <v>2</v>
      </c>
      <c r="C10" s="17">
        <v>3</v>
      </c>
      <c r="D10" s="17">
        <v>4</v>
      </c>
      <c r="E10" s="421">
        <v>5</v>
      </c>
      <c r="F10" s="464"/>
    </row>
    <row r="11" spans="1:6" ht="89.25" customHeight="1" thickBot="1">
      <c r="A11" s="22" t="s">
        <v>21</v>
      </c>
      <c r="B11" s="354" t="s">
        <v>22</v>
      </c>
      <c r="C11" s="23"/>
      <c r="D11" s="24"/>
      <c r="E11" s="26">
        <f>E12+E40</f>
        <v>1.1599999999999999</v>
      </c>
      <c r="F11" s="465"/>
    </row>
    <row r="12" spans="1:6" ht="33.75" customHeight="1">
      <c r="A12" s="553" t="s">
        <v>23</v>
      </c>
      <c r="B12" s="184" t="s">
        <v>24</v>
      </c>
      <c r="C12" s="544"/>
      <c r="D12" s="27"/>
      <c r="E12" s="527">
        <f>E13+E14+E18+E21+E23+E24+E25+E26+E27</f>
        <v>0.26</v>
      </c>
      <c r="F12" s="518"/>
    </row>
    <row r="13" spans="1:6" ht="24.75" customHeight="1">
      <c r="A13" s="553"/>
      <c r="B13" s="185" t="s">
        <v>25</v>
      </c>
      <c r="C13" s="520" t="s">
        <v>26</v>
      </c>
      <c r="D13" s="30" t="s">
        <v>27</v>
      </c>
      <c r="E13" s="506">
        <v>0.02</v>
      </c>
      <c r="F13" s="469"/>
    </row>
    <row r="14" spans="1:6" ht="23.25">
      <c r="A14" s="553"/>
      <c r="B14" s="187" t="s">
        <v>28</v>
      </c>
      <c r="C14" s="36" t="s">
        <v>26</v>
      </c>
      <c r="D14" s="30" t="s">
        <v>27</v>
      </c>
      <c r="E14" s="507">
        <v>0.1</v>
      </c>
      <c r="F14" s="517"/>
    </row>
    <row r="15" spans="1:6" ht="23.25" customHeight="1">
      <c r="A15" s="553"/>
      <c r="B15" s="185" t="s">
        <v>29</v>
      </c>
      <c r="C15" s="555" t="s">
        <v>26</v>
      </c>
      <c r="D15" s="558" t="s">
        <v>30</v>
      </c>
      <c r="E15" s="507"/>
      <c r="F15" s="517"/>
    </row>
    <row r="16" spans="1:6" ht="15">
      <c r="A16" s="553"/>
      <c r="B16" s="188" t="s">
        <v>31</v>
      </c>
      <c r="C16" s="556"/>
      <c r="D16" s="559"/>
      <c r="E16" s="508"/>
      <c r="F16" s="519"/>
    </row>
    <row r="17" spans="1:6" ht="15" hidden="1" customHeight="1" outlineLevel="1">
      <c r="A17" s="553"/>
      <c r="B17" s="189" t="s">
        <v>32</v>
      </c>
      <c r="C17" s="556"/>
      <c r="D17" s="559"/>
      <c r="E17" s="508"/>
      <c r="F17" s="519"/>
    </row>
    <row r="18" spans="1:6" ht="15" collapsed="1">
      <c r="A18" s="553"/>
      <c r="B18" s="189" t="s">
        <v>33</v>
      </c>
      <c r="C18" s="556"/>
      <c r="D18" s="559"/>
      <c r="E18" s="508">
        <v>0.02</v>
      </c>
      <c r="F18" s="519"/>
    </row>
    <row r="19" spans="1:6" ht="15" hidden="1" customHeight="1" outlineLevel="1">
      <c r="A19" s="553"/>
      <c r="B19" s="190" t="s">
        <v>34</v>
      </c>
      <c r="C19" s="557"/>
      <c r="D19" s="560"/>
      <c r="E19" s="509"/>
      <c r="F19" s="518"/>
    </row>
    <row r="20" spans="1:6" ht="39" hidden="1" customHeight="1" outlineLevel="1" collapsed="1">
      <c r="A20" s="553"/>
      <c r="B20" s="187" t="s">
        <v>35</v>
      </c>
      <c r="C20" s="44" t="s">
        <v>26</v>
      </c>
      <c r="D20" s="45" t="s">
        <v>36</v>
      </c>
      <c r="E20" s="506"/>
      <c r="F20" s="469"/>
    </row>
    <row r="21" spans="1:6" ht="51" customHeight="1" collapsed="1">
      <c r="A21" s="553"/>
      <c r="B21" s="191" t="s">
        <v>37</v>
      </c>
      <c r="C21" s="36" t="s">
        <v>26</v>
      </c>
      <c r="D21" s="45" t="s">
        <v>38</v>
      </c>
      <c r="E21" s="506">
        <v>0.01</v>
      </c>
      <c r="F21" s="477"/>
    </row>
    <row r="22" spans="1:6" ht="15">
      <c r="A22" s="553"/>
      <c r="B22" s="191" t="s">
        <v>39</v>
      </c>
      <c r="C22" s="561" t="s">
        <v>26</v>
      </c>
      <c r="D22" s="564" t="str">
        <f>[2]Расценки!D17</f>
        <v xml:space="preserve">на 100 кв.м. осматриваемой площади </v>
      </c>
      <c r="E22" s="510"/>
      <c r="F22" s="478"/>
    </row>
    <row r="23" spans="1:6" ht="15">
      <c r="A23" s="553"/>
      <c r="B23" s="194" t="s">
        <v>40</v>
      </c>
      <c r="C23" s="562"/>
      <c r="D23" s="565"/>
      <c r="E23" s="508">
        <v>0.03</v>
      </c>
      <c r="F23" s="519"/>
    </row>
    <row r="24" spans="1:6" ht="15">
      <c r="A24" s="553"/>
      <c r="B24" s="194" t="s">
        <v>41</v>
      </c>
      <c r="C24" s="562"/>
      <c r="D24" s="565"/>
      <c r="E24" s="508">
        <v>0.04</v>
      </c>
      <c r="F24" s="519"/>
    </row>
    <row r="25" spans="1:6" ht="18" customHeight="1">
      <c r="A25" s="553"/>
      <c r="B25" s="195" t="s">
        <v>42</v>
      </c>
      <c r="C25" s="563"/>
      <c r="D25" s="566"/>
      <c r="E25" s="509">
        <v>0.02</v>
      </c>
      <c r="F25" s="518"/>
    </row>
    <row r="26" spans="1:6" ht="39" customHeight="1">
      <c r="A26" s="553"/>
      <c r="B26" s="187" t="s">
        <v>43</v>
      </c>
      <c r="C26" s="36" t="s">
        <v>26</v>
      </c>
      <c r="D26" s="45" t="str">
        <f>[2]Расценки!D21</f>
        <v xml:space="preserve">на 1000 кв.м. осматриваемой поверхности </v>
      </c>
      <c r="E26" s="536">
        <v>0.01</v>
      </c>
      <c r="F26" s="518"/>
    </row>
    <row r="27" spans="1:6" ht="42" customHeight="1">
      <c r="A27" s="554"/>
      <c r="B27" s="187" t="s">
        <v>44</v>
      </c>
      <c r="C27" s="36" t="s">
        <v>26</v>
      </c>
      <c r="D27" s="45" t="str">
        <f>[2]Расценки!D22</f>
        <v xml:space="preserve">на 1000 кв.м. осматриваемой поверхности </v>
      </c>
      <c r="E27" s="536">
        <v>0.01</v>
      </c>
      <c r="F27" s="518"/>
    </row>
    <row r="28" spans="1:6" ht="15" hidden="1" customHeight="1" outlineLevel="1">
      <c r="A28" s="567" t="s">
        <v>45</v>
      </c>
      <c r="B28" s="196" t="s">
        <v>46</v>
      </c>
      <c r="C28" s="570" t="s">
        <v>47</v>
      </c>
      <c r="D28" s="570" t="s">
        <v>48</v>
      </c>
      <c r="E28" s="573"/>
      <c r="F28" s="548"/>
    </row>
    <row r="29" spans="1:6" ht="15" hidden="1" customHeight="1" outlineLevel="1">
      <c r="A29" s="568"/>
      <c r="B29" s="197" t="s">
        <v>49</v>
      </c>
      <c r="C29" s="571"/>
      <c r="D29" s="571"/>
      <c r="E29" s="574"/>
      <c r="F29" s="550"/>
    </row>
    <row r="30" spans="1:6" ht="30" hidden="1" customHeight="1" outlineLevel="1">
      <c r="A30" s="568"/>
      <c r="B30" s="197" t="s">
        <v>50</v>
      </c>
      <c r="C30" s="571"/>
      <c r="D30" s="571"/>
      <c r="E30" s="574"/>
      <c r="F30" s="550"/>
    </row>
    <row r="31" spans="1:6" ht="15" hidden="1" customHeight="1" outlineLevel="1">
      <c r="A31" s="569"/>
      <c r="B31" s="198" t="s">
        <v>51</v>
      </c>
      <c r="C31" s="572"/>
      <c r="D31" s="572"/>
      <c r="E31" s="575"/>
      <c r="F31" s="549"/>
    </row>
    <row r="32" spans="1:6" ht="30" hidden="1" outlineLevel="1" collapsed="1">
      <c r="A32" s="576" t="s">
        <v>45</v>
      </c>
      <c r="B32" s="191" t="s">
        <v>53</v>
      </c>
      <c r="C32" s="579" t="s">
        <v>47</v>
      </c>
      <c r="D32" s="570" t="s">
        <v>54</v>
      </c>
      <c r="E32" s="525">
        <f>E33+E34+E36+E37+E38</f>
        <v>0.32100000000000001</v>
      </c>
      <c r="F32" s="517" t="s">
        <v>320</v>
      </c>
    </row>
    <row r="33" spans="1:6" ht="15" hidden="1" outlineLevel="1">
      <c r="A33" s="577"/>
      <c r="B33" s="199" t="s">
        <v>55</v>
      </c>
      <c r="C33" s="580"/>
      <c r="D33" s="571"/>
      <c r="E33" s="531">
        <v>0.12</v>
      </c>
      <c r="F33" s="519"/>
    </row>
    <row r="34" spans="1:6" ht="15" hidden="1" outlineLevel="1">
      <c r="A34" s="577"/>
      <c r="B34" s="199" t="s">
        <v>56</v>
      </c>
      <c r="C34" s="580"/>
      <c r="D34" s="571"/>
      <c r="E34" s="581">
        <v>0.13</v>
      </c>
      <c r="F34" s="550"/>
    </row>
    <row r="35" spans="1:6" ht="15" hidden="1" outlineLevel="1">
      <c r="A35" s="577"/>
      <c r="B35" s="199" t="s">
        <v>57</v>
      </c>
      <c r="C35" s="580"/>
      <c r="D35" s="571"/>
      <c r="E35" s="581"/>
      <c r="F35" s="550"/>
    </row>
    <row r="36" spans="1:6" ht="15" hidden="1" outlineLevel="1">
      <c r="A36" s="577"/>
      <c r="B36" s="199" t="s">
        <v>58</v>
      </c>
      <c r="C36" s="580"/>
      <c r="D36" s="571"/>
      <c r="E36" s="531">
        <v>0.01</v>
      </c>
      <c r="F36" s="519"/>
    </row>
    <row r="37" spans="1:6" ht="15" hidden="1" outlineLevel="1">
      <c r="A37" s="577"/>
      <c r="B37" s="199" t="s">
        <v>59</v>
      </c>
      <c r="C37" s="580"/>
      <c r="D37" s="571"/>
      <c r="E37" s="531">
        <v>0.06</v>
      </c>
      <c r="F37" s="519"/>
    </row>
    <row r="38" spans="1:6" ht="22.5" hidden="1" customHeight="1" outlineLevel="1">
      <c r="A38" s="577"/>
      <c r="B38" s="199" t="s">
        <v>60</v>
      </c>
      <c r="C38" s="580"/>
      <c r="D38" s="571"/>
      <c r="E38" s="499">
        <v>1E-3</v>
      </c>
      <c r="F38" s="479"/>
    </row>
    <row r="39" spans="1:6" ht="30" hidden="1" customHeight="1" outlineLevel="1">
      <c r="A39" s="578"/>
      <c r="B39" s="199" t="s">
        <v>61</v>
      </c>
      <c r="C39" s="580"/>
      <c r="D39" s="572"/>
      <c r="E39" s="292"/>
      <c r="F39" s="518"/>
    </row>
    <row r="40" spans="1:6" ht="51" customHeight="1" collapsed="1">
      <c r="A40" s="591" t="s">
        <v>52</v>
      </c>
      <c r="B40" s="191" t="s">
        <v>63</v>
      </c>
      <c r="C40" s="592" t="s">
        <v>64</v>
      </c>
      <c r="D40" s="570" t="s">
        <v>65</v>
      </c>
      <c r="E40" s="525">
        <f>E41+E42+E46</f>
        <v>0.89999999999999991</v>
      </c>
      <c r="F40" s="517"/>
    </row>
    <row r="41" spans="1:6" ht="37.5" customHeight="1">
      <c r="A41" s="553"/>
      <c r="B41" s="199" t="s">
        <v>66</v>
      </c>
      <c r="C41" s="593"/>
      <c r="D41" s="571"/>
      <c r="E41" s="531">
        <v>0.72</v>
      </c>
      <c r="F41" s="519"/>
    </row>
    <row r="42" spans="1:6" ht="80.25" customHeight="1">
      <c r="A42" s="553"/>
      <c r="B42" s="199" t="s">
        <v>67</v>
      </c>
      <c r="C42" s="593"/>
      <c r="D42" s="571"/>
      <c r="E42" s="531">
        <v>0.11</v>
      </c>
      <c r="F42" s="519"/>
    </row>
    <row r="43" spans="1:6" ht="61.5" hidden="1" customHeight="1" outlineLevel="1">
      <c r="A43" s="553"/>
      <c r="B43" s="199" t="s">
        <v>68</v>
      </c>
      <c r="C43" s="593"/>
      <c r="D43" s="571"/>
      <c r="E43" s="531">
        <v>0.53</v>
      </c>
      <c r="F43" s="519" t="s">
        <v>320</v>
      </c>
    </row>
    <row r="44" spans="1:6" ht="57.75" hidden="1" customHeight="1" outlineLevel="1">
      <c r="A44" s="553"/>
      <c r="B44" s="199" t="s">
        <v>69</v>
      </c>
      <c r="C44" s="593"/>
      <c r="D44" s="571"/>
      <c r="E44" s="531">
        <v>0.01</v>
      </c>
      <c r="F44" s="519" t="s">
        <v>320</v>
      </c>
    </row>
    <row r="45" spans="1:6" ht="65.25" hidden="1" customHeight="1" outlineLevel="1">
      <c r="A45" s="553"/>
      <c r="B45" s="199" t="s">
        <v>70</v>
      </c>
      <c r="C45" s="593"/>
      <c r="D45" s="571"/>
      <c r="E45" s="531">
        <v>0.36</v>
      </c>
      <c r="F45" s="519" t="s">
        <v>320</v>
      </c>
    </row>
    <row r="46" spans="1:6" ht="26.25" customHeight="1" collapsed="1" thickBot="1">
      <c r="A46" s="553"/>
      <c r="B46" s="199" t="s">
        <v>71</v>
      </c>
      <c r="C46" s="593"/>
      <c r="D46" s="571"/>
      <c r="E46" s="531">
        <v>7.0000000000000007E-2</v>
      </c>
      <c r="F46" s="519"/>
    </row>
    <row r="47" spans="1:6" ht="26.25" hidden="1" customHeight="1" outlineLevel="1">
      <c r="A47" s="553"/>
      <c r="B47" s="199" t="s">
        <v>72</v>
      </c>
      <c r="C47" s="593"/>
      <c r="D47" s="571"/>
      <c r="E47" s="531">
        <v>0.06</v>
      </c>
      <c r="F47" s="479" t="s">
        <v>320</v>
      </c>
    </row>
    <row r="48" spans="1:6" ht="48.75" hidden="1" customHeight="1" outlineLevel="1" thickBot="1">
      <c r="A48" s="553"/>
      <c r="B48" s="199" t="s">
        <v>303</v>
      </c>
      <c r="C48" s="594"/>
      <c r="D48" s="571"/>
      <c r="E48" s="505">
        <v>0.01</v>
      </c>
      <c r="F48" s="480" t="s">
        <v>320</v>
      </c>
    </row>
    <row r="49" spans="1:6" ht="66.75" customHeight="1" collapsed="1" thickBot="1">
      <c r="A49" s="56" t="s">
        <v>74</v>
      </c>
      <c r="B49" s="200" t="s">
        <v>75</v>
      </c>
      <c r="C49" s="57"/>
      <c r="D49" s="57"/>
      <c r="E49" s="59">
        <f>E50++E55+E91+E92+E108</f>
        <v>4.9543999999999988</v>
      </c>
      <c r="F49" s="466"/>
    </row>
    <row r="50" spans="1:6" ht="28.5" customHeight="1">
      <c r="A50" s="553" t="s">
        <v>76</v>
      </c>
      <c r="B50" s="201" t="s">
        <v>77</v>
      </c>
      <c r="C50" s="202"/>
      <c r="D50" s="203"/>
      <c r="E50" s="512">
        <f>E51+E52+E53+E54</f>
        <v>0.44000000000000006</v>
      </c>
      <c r="F50" s="467"/>
    </row>
    <row r="51" spans="1:6" ht="21" customHeight="1">
      <c r="A51" s="553"/>
      <c r="B51" s="205" t="s">
        <v>78</v>
      </c>
      <c r="C51" s="542" t="s">
        <v>79</v>
      </c>
      <c r="D51" s="523" t="s">
        <v>80</v>
      </c>
      <c r="E51" s="513">
        <v>0.23</v>
      </c>
      <c r="F51" s="519"/>
    </row>
    <row r="52" spans="1:6" ht="22.5" customHeight="1">
      <c r="A52" s="553"/>
      <c r="B52" s="205" t="s">
        <v>81</v>
      </c>
      <c r="C52" s="542" t="s">
        <v>82</v>
      </c>
      <c r="D52" s="523" t="s">
        <v>83</v>
      </c>
      <c r="E52" s="513">
        <v>7.0000000000000007E-2</v>
      </c>
      <c r="F52" s="519"/>
    </row>
    <row r="53" spans="1:6" ht="33.75">
      <c r="A53" s="553"/>
      <c r="B53" s="205" t="s">
        <v>84</v>
      </c>
      <c r="C53" s="71" t="s">
        <v>85</v>
      </c>
      <c r="D53" s="523" t="s">
        <v>86</v>
      </c>
      <c r="E53" s="513">
        <v>7.0000000000000007E-2</v>
      </c>
      <c r="F53" s="519"/>
    </row>
    <row r="54" spans="1:6" ht="33.75">
      <c r="A54" s="554"/>
      <c r="B54" s="206" t="s">
        <v>87</v>
      </c>
      <c r="C54" s="544" t="s">
        <v>64</v>
      </c>
      <c r="D54" s="524" t="s">
        <v>88</v>
      </c>
      <c r="E54" s="514">
        <v>7.0000000000000007E-2</v>
      </c>
      <c r="F54" s="518"/>
    </row>
    <row r="55" spans="1:6" ht="43.5" customHeight="1">
      <c r="A55" s="522" t="s">
        <v>89</v>
      </c>
      <c r="B55" s="184" t="s">
        <v>90</v>
      </c>
      <c r="C55" s="207"/>
      <c r="D55" s="524"/>
      <c r="E55" s="208">
        <f>E56+E70+E85</f>
        <v>2.0644</v>
      </c>
      <c r="F55" s="468"/>
    </row>
    <row r="56" spans="1:6" ht="39" customHeight="1">
      <c r="A56" s="76" t="s">
        <v>91</v>
      </c>
      <c r="B56" s="191" t="s">
        <v>92</v>
      </c>
      <c r="C56" s="77"/>
      <c r="D56" s="570" t="s">
        <v>65</v>
      </c>
      <c r="E56" s="535">
        <f>E57+E59</f>
        <v>0.91439999999999999</v>
      </c>
      <c r="F56" s="517"/>
    </row>
    <row r="57" spans="1:6" ht="56.25" customHeight="1">
      <c r="A57" s="78"/>
      <c r="B57" s="199" t="s">
        <v>93</v>
      </c>
      <c r="C57" s="533" t="s">
        <v>94</v>
      </c>
      <c r="D57" s="571"/>
      <c r="E57" s="581">
        <v>0.59</v>
      </c>
      <c r="F57" s="550"/>
    </row>
    <row r="58" spans="1:6" ht="60">
      <c r="A58" s="79"/>
      <c r="B58" s="199" t="s">
        <v>95</v>
      </c>
      <c r="C58" s="533" t="s">
        <v>96</v>
      </c>
      <c r="D58" s="571"/>
      <c r="E58" s="581"/>
      <c r="F58" s="550"/>
    </row>
    <row r="59" spans="1:6" ht="35.25" customHeight="1">
      <c r="A59" s="79"/>
      <c r="B59" s="199" t="s">
        <v>97</v>
      </c>
      <c r="C59" s="583" t="s">
        <v>98</v>
      </c>
      <c r="D59" s="571"/>
      <c r="E59" s="531">
        <f>E60+E61+E63+E64+E65+E66+E67</f>
        <v>0.32440000000000002</v>
      </c>
      <c r="F59" s="519"/>
    </row>
    <row r="60" spans="1:6" ht="32.25" customHeight="1">
      <c r="A60" s="79"/>
      <c r="B60" s="199" t="s">
        <v>99</v>
      </c>
      <c r="C60" s="583"/>
      <c r="D60" s="571"/>
      <c r="E60" s="501">
        <v>0.02</v>
      </c>
      <c r="F60" s="519"/>
    </row>
    <row r="61" spans="1:6" ht="21" customHeight="1">
      <c r="A61" s="79"/>
      <c r="B61" s="199" t="s">
        <v>100</v>
      </c>
      <c r="C61" s="583"/>
      <c r="D61" s="571"/>
      <c r="E61" s="503">
        <v>2.0000000000000001E-4</v>
      </c>
      <c r="F61" s="481"/>
    </row>
    <row r="62" spans="1:6" ht="24" hidden="1" customHeight="1" outlineLevel="1">
      <c r="A62" s="79"/>
      <c r="B62" s="199" t="s">
        <v>101</v>
      </c>
      <c r="C62" s="583"/>
      <c r="D62" s="571"/>
      <c r="E62" s="501">
        <v>0.02</v>
      </c>
      <c r="F62" s="519" t="s">
        <v>320</v>
      </c>
    </row>
    <row r="63" spans="1:6" ht="20.25" customHeight="1" collapsed="1">
      <c r="A63" s="79"/>
      <c r="B63" s="199" t="s">
        <v>102</v>
      </c>
      <c r="C63" s="583"/>
      <c r="D63" s="571"/>
      <c r="E63" s="503">
        <v>2.0000000000000001E-4</v>
      </c>
      <c r="F63" s="481"/>
    </row>
    <row r="64" spans="1:6" ht="18.75" customHeight="1">
      <c r="A64" s="79"/>
      <c r="B64" s="199" t="s">
        <v>103</v>
      </c>
      <c r="C64" s="583"/>
      <c r="D64" s="571"/>
      <c r="E64" s="504">
        <v>4.0000000000000001E-3</v>
      </c>
      <c r="F64" s="479"/>
    </row>
    <row r="65" spans="1:6" ht="32.25" customHeight="1">
      <c r="A65" s="79"/>
      <c r="B65" s="199" t="s">
        <v>104</v>
      </c>
      <c r="C65" s="583"/>
      <c r="D65" s="571"/>
      <c r="E65" s="501">
        <v>0.05</v>
      </c>
      <c r="F65" s="519"/>
    </row>
    <row r="66" spans="1:6" ht="18.75" customHeight="1">
      <c r="A66" s="79"/>
      <c r="B66" s="199" t="s">
        <v>105</v>
      </c>
      <c r="C66" s="583"/>
      <c r="D66" s="571"/>
      <c r="E66" s="501">
        <v>0.23</v>
      </c>
      <c r="F66" s="519"/>
    </row>
    <row r="67" spans="1:6" ht="20.25" customHeight="1">
      <c r="A67" s="79"/>
      <c r="B67" s="199" t="s">
        <v>106</v>
      </c>
      <c r="C67" s="583"/>
      <c r="D67" s="571"/>
      <c r="E67" s="501">
        <v>0.02</v>
      </c>
      <c r="F67" s="519"/>
    </row>
    <row r="68" spans="1:6" ht="63.75" hidden="1" customHeight="1" outlineLevel="1">
      <c r="A68" s="80"/>
      <c r="B68" s="422" t="s">
        <v>107</v>
      </c>
      <c r="C68" s="81" t="s">
        <v>108</v>
      </c>
      <c r="D68" s="524" t="s">
        <v>109</v>
      </c>
      <c r="E68" s="546"/>
      <c r="F68" s="518"/>
    </row>
    <row r="69" spans="1:6" ht="36" customHeight="1" collapsed="1">
      <c r="A69" s="76" t="s">
        <v>91</v>
      </c>
      <c r="B69" s="191" t="s">
        <v>110</v>
      </c>
      <c r="C69" s="106"/>
      <c r="D69" s="83"/>
      <c r="E69" s="545"/>
      <c r="F69" s="517"/>
    </row>
    <row r="70" spans="1:6" ht="24.75" customHeight="1">
      <c r="A70" s="210"/>
      <c r="B70" s="211" t="s">
        <v>111</v>
      </c>
      <c r="C70" s="212"/>
      <c r="D70" s="571" t="s">
        <v>65</v>
      </c>
      <c r="E70" s="531">
        <f>E71+E72</f>
        <v>0.59</v>
      </c>
      <c r="F70" s="519"/>
    </row>
    <row r="71" spans="1:6" ht="66" customHeight="1">
      <c r="A71" s="210"/>
      <c r="B71" s="213" t="s">
        <v>112</v>
      </c>
      <c r="C71" s="537" t="s">
        <v>94</v>
      </c>
      <c r="D71" s="571"/>
      <c r="E71" s="531">
        <v>0.22</v>
      </c>
      <c r="F71" s="519"/>
    </row>
    <row r="72" spans="1:6" ht="21" customHeight="1">
      <c r="A72" s="210"/>
      <c r="B72" s="213" t="s">
        <v>113</v>
      </c>
      <c r="C72" s="590" t="s">
        <v>64</v>
      </c>
      <c r="D72" s="571"/>
      <c r="E72" s="531">
        <f>E73+E74+E75+E76</f>
        <v>0.37</v>
      </c>
      <c r="F72" s="519"/>
    </row>
    <row r="73" spans="1:6" ht="33.75" customHeight="1">
      <c r="A73" s="210"/>
      <c r="B73" s="213" t="s">
        <v>114</v>
      </c>
      <c r="C73" s="590"/>
      <c r="D73" s="571"/>
      <c r="E73" s="501">
        <v>7.0000000000000007E-2</v>
      </c>
      <c r="F73" s="519"/>
    </row>
    <row r="74" spans="1:6" ht="21" customHeight="1">
      <c r="A74" s="210"/>
      <c r="B74" s="213" t="s">
        <v>115</v>
      </c>
      <c r="C74" s="590"/>
      <c r="D74" s="571"/>
      <c r="E74" s="501">
        <v>0.02</v>
      </c>
      <c r="F74" s="519"/>
    </row>
    <row r="75" spans="1:6" ht="21" customHeight="1">
      <c r="A75" s="210"/>
      <c r="B75" s="213" t="s">
        <v>105</v>
      </c>
      <c r="C75" s="590"/>
      <c r="D75" s="571"/>
      <c r="E75" s="501">
        <v>0.22</v>
      </c>
      <c r="F75" s="519"/>
    </row>
    <row r="76" spans="1:6" ht="39.75" customHeight="1">
      <c r="A76" s="210"/>
      <c r="B76" s="213" t="s">
        <v>116</v>
      </c>
      <c r="C76" s="590"/>
      <c r="D76" s="571"/>
      <c r="E76" s="501">
        <v>0.06</v>
      </c>
      <c r="F76" s="519"/>
    </row>
    <row r="77" spans="1:6" s="427" customFormat="1" ht="63.75" hidden="1" customHeight="1" outlineLevel="1">
      <c r="A77" s="423"/>
      <c r="B77" s="424" t="s">
        <v>107</v>
      </c>
      <c r="C77" s="425" t="s">
        <v>108</v>
      </c>
      <c r="D77" s="426" t="s">
        <v>109</v>
      </c>
      <c r="E77" s="502">
        <v>0</v>
      </c>
      <c r="F77" s="482"/>
    </row>
    <row r="78" spans="1:6" ht="21.75" hidden="1" customHeight="1" outlineLevel="1" collapsed="1">
      <c r="A78" s="210"/>
      <c r="B78" s="217" t="s">
        <v>117</v>
      </c>
      <c r="C78" s="537"/>
      <c r="D78" s="218"/>
      <c r="E78" s="547"/>
      <c r="F78" s="519"/>
    </row>
    <row r="79" spans="1:6" ht="60" hidden="1" customHeight="1" outlineLevel="1">
      <c r="A79" s="210"/>
      <c r="B79" s="199" t="s">
        <v>112</v>
      </c>
      <c r="C79" s="534" t="s">
        <v>94</v>
      </c>
      <c r="D79" s="582" t="s">
        <v>65</v>
      </c>
      <c r="E79" s="574"/>
      <c r="F79" s="550"/>
    </row>
    <row r="80" spans="1:6" ht="15" hidden="1" customHeight="1" outlineLevel="1">
      <c r="A80" s="210"/>
      <c r="B80" s="199" t="s">
        <v>113</v>
      </c>
      <c r="C80" s="584" t="s">
        <v>64</v>
      </c>
      <c r="D80" s="582"/>
      <c r="E80" s="574"/>
      <c r="F80" s="550"/>
    </row>
    <row r="81" spans="1:6" ht="30" hidden="1" customHeight="1" outlineLevel="1">
      <c r="A81" s="210"/>
      <c r="B81" s="199" t="s">
        <v>114</v>
      </c>
      <c r="C81" s="584"/>
      <c r="D81" s="582"/>
      <c r="E81" s="574"/>
      <c r="F81" s="550"/>
    </row>
    <row r="82" spans="1:6" ht="15" hidden="1" customHeight="1" outlineLevel="1">
      <c r="A82" s="210"/>
      <c r="B82" s="199" t="s">
        <v>115</v>
      </c>
      <c r="C82" s="584"/>
      <c r="D82" s="582"/>
      <c r="E82" s="574"/>
      <c r="F82" s="550"/>
    </row>
    <row r="83" spans="1:6" ht="30" hidden="1" customHeight="1" outlineLevel="1">
      <c r="A83" s="210"/>
      <c r="B83" s="199" t="s">
        <v>116</v>
      </c>
      <c r="C83" s="584"/>
      <c r="D83" s="582"/>
      <c r="E83" s="574"/>
      <c r="F83" s="550"/>
    </row>
    <row r="84" spans="1:6" ht="63.75" hidden="1" customHeight="1" outlineLevel="1">
      <c r="A84" s="210"/>
      <c r="B84" s="209" t="s">
        <v>107</v>
      </c>
      <c r="C84" s="534" t="s">
        <v>108</v>
      </c>
      <c r="D84" s="532" t="s">
        <v>109</v>
      </c>
      <c r="E84" s="547"/>
      <c r="F84" s="519"/>
    </row>
    <row r="85" spans="1:6" ht="23.25" customHeight="1" collapsed="1">
      <c r="A85" s="219"/>
      <c r="B85" s="217" t="s">
        <v>118</v>
      </c>
      <c r="C85" s="86"/>
      <c r="D85" s="570" t="s">
        <v>65</v>
      </c>
      <c r="E85" s="535">
        <f>E86+E88+E89</f>
        <v>0.56000000000000005</v>
      </c>
      <c r="F85" s="517"/>
    </row>
    <row r="86" spans="1:6" ht="54.75" customHeight="1">
      <c r="A86" s="87"/>
      <c r="B86" s="213" t="s">
        <v>119</v>
      </c>
      <c r="C86" s="537" t="s">
        <v>94</v>
      </c>
      <c r="D86" s="571"/>
      <c r="E86" s="531">
        <v>0.22</v>
      </c>
      <c r="F86" s="519"/>
    </row>
    <row r="87" spans="1:6" ht="21" customHeight="1">
      <c r="A87" s="87"/>
      <c r="B87" s="213" t="s">
        <v>113</v>
      </c>
      <c r="C87" s="590" t="s">
        <v>64</v>
      </c>
      <c r="D87" s="571"/>
      <c r="E87" s="526"/>
      <c r="F87" s="519"/>
    </row>
    <row r="88" spans="1:6" ht="18.75" customHeight="1">
      <c r="A88" s="87"/>
      <c r="B88" s="220" t="s">
        <v>120</v>
      </c>
      <c r="C88" s="590"/>
      <c r="D88" s="571"/>
      <c r="E88" s="531">
        <v>0.01</v>
      </c>
      <c r="F88" s="519"/>
    </row>
    <row r="89" spans="1:6" ht="39" customHeight="1">
      <c r="A89" s="88"/>
      <c r="B89" s="428" t="s">
        <v>121</v>
      </c>
      <c r="C89" s="215" t="s">
        <v>47</v>
      </c>
      <c r="D89" s="572"/>
      <c r="E89" s="536">
        <v>0.33</v>
      </c>
      <c r="F89" s="518"/>
    </row>
    <row r="90" spans="1:6" ht="120.75" hidden="1" customHeight="1" outlineLevel="1">
      <c r="A90" s="429" t="s">
        <v>122</v>
      </c>
      <c r="B90" s="221" t="s">
        <v>123</v>
      </c>
      <c r="C90" s="534" t="s">
        <v>124</v>
      </c>
      <c r="D90" s="532" t="s">
        <v>125</v>
      </c>
      <c r="E90" s="223">
        <v>0</v>
      </c>
      <c r="F90" s="469"/>
    </row>
    <row r="91" spans="1:6" ht="68.25" customHeight="1" collapsed="1">
      <c r="A91" s="90" t="s">
        <v>122</v>
      </c>
      <c r="B91" s="187" t="s">
        <v>304</v>
      </c>
      <c r="C91" s="91" t="s">
        <v>128</v>
      </c>
      <c r="D91" s="92" t="s">
        <v>65</v>
      </c>
      <c r="E91" s="223">
        <v>1.63</v>
      </c>
      <c r="F91" s="469"/>
    </row>
    <row r="92" spans="1:6" ht="26.25" customHeight="1">
      <c r="A92" s="95" t="s">
        <v>126</v>
      </c>
      <c r="B92" s="224" t="s">
        <v>305</v>
      </c>
      <c r="C92" s="96"/>
      <c r="D92" s="97"/>
      <c r="E92" s="525">
        <f>E93+E99+E107</f>
        <v>0.72000000000000008</v>
      </c>
      <c r="F92" s="517"/>
    </row>
    <row r="93" spans="1:6" ht="45" customHeight="1">
      <c r="A93" s="101" t="s">
        <v>91</v>
      </c>
      <c r="B93" s="225" t="s">
        <v>130</v>
      </c>
      <c r="C93" s="585" t="s">
        <v>131</v>
      </c>
      <c r="D93" s="570" t="s">
        <v>65</v>
      </c>
      <c r="E93" s="588">
        <v>0.33</v>
      </c>
      <c r="F93" s="548"/>
    </row>
    <row r="94" spans="1:6" ht="37.5" customHeight="1">
      <c r="A94" s="102"/>
      <c r="B94" s="226" t="s">
        <v>132</v>
      </c>
      <c r="C94" s="586"/>
      <c r="D94" s="571"/>
      <c r="E94" s="581"/>
      <c r="F94" s="550"/>
    </row>
    <row r="95" spans="1:6" ht="18.75" customHeight="1">
      <c r="A95" s="102"/>
      <c r="B95" s="226" t="s">
        <v>133</v>
      </c>
      <c r="C95" s="586"/>
      <c r="D95" s="571"/>
      <c r="E95" s="581"/>
      <c r="F95" s="550"/>
    </row>
    <row r="96" spans="1:6" ht="20.25" customHeight="1">
      <c r="A96" s="102"/>
      <c r="B96" s="226" t="s">
        <v>134</v>
      </c>
      <c r="C96" s="586"/>
      <c r="D96" s="571"/>
      <c r="E96" s="581"/>
      <c r="F96" s="550"/>
    </row>
    <row r="97" spans="1:6" ht="21" customHeight="1">
      <c r="A97" s="102"/>
      <c r="B97" s="227" t="s">
        <v>135</v>
      </c>
      <c r="C97" s="587"/>
      <c r="D97" s="572"/>
      <c r="E97" s="589"/>
      <c r="F97" s="549"/>
    </row>
    <row r="98" spans="1:6" ht="33.75" customHeight="1">
      <c r="A98" s="101" t="s">
        <v>91</v>
      </c>
      <c r="B98" s="228" t="s">
        <v>136</v>
      </c>
      <c r="C98" s="541"/>
      <c r="D98" s="595" t="s">
        <v>137</v>
      </c>
      <c r="E98" s="229"/>
      <c r="F98" s="470"/>
    </row>
    <row r="99" spans="1:6" ht="57" customHeight="1">
      <c r="A99" s="529"/>
      <c r="B99" s="199" t="s">
        <v>138</v>
      </c>
      <c r="C99" s="534" t="s">
        <v>96</v>
      </c>
      <c r="D99" s="582"/>
      <c r="E99" s="581">
        <f>0.65-0.3</f>
        <v>0.35000000000000003</v>
      </c>
      <c r="F99" s="550" t="s">
        <v>321</v>
      </c>
    </row>
    <row r="100" spans="1:6" ht="32.25" customHeight="1">
      <c r="A100" s="529"/>
      <c r="B100" s="199" t="s">
        <v>139</v>
      </c>
      <c r="C100" s="584" t="s">
        <v>140</v>
      </c>
      <c r="D100" s="582"/>
      <c r="E100" s="581"/>
      <c r="F100" s="550"/>
    </row>
    <row r="101" spans="1:6" ht="24" customHeight="1">
      <c r="A101" s="529"/>
      <c r="B101" s="199" t="s">
        <v>141</v>
      </c>
      <c r="C101" s="584"/>
      <c r="D101" s="582"/>
      <c r="E101" s="581"/>
      <c r="F101" s="550"/>
    </row>
    <row r="102" spans="1:6" ht="20.25" customHeight="1">
      <c r="A102" s="529"/>
      <c r="B102" s="199" t="s">
        <v>142</v>
      </c>
      <c r="C102" s="584"/>
      <c r="D102" s="582"/>
      <c r="E102" s="581"/>
      <c r="F102" s="550"/>
    </row>
    <row r="103" spans="1:6" ht="20.25" customHeight="1">
      <c r="A103" s="529"/>
      <c r="B103" s="199" t="s">
        <v>143</v>
      </c>
      <c r="C103" s="584"/>
      <c r="D103" s="582"/>
      <c r="E103" s="581"/>
      <c r="F103" s="550"/>
    </row>
    <row r="104" spans="1:6" ht="17.25" customHeight="1">
      <c r="A104" s="529"/>
      <c r="B104" s="199" t="s">
        <v>144</v>
      </c>
      <c r="C104" s="584"/>
      <c r="D104" s="582"/>
      <c r="E104" s="581"/>
      <c r="F104" s="550"/>
    </row>
    <row r="105" spans="1:6" ht="15">
      <c r="A105" s="529"/>
      <c r="B105" s="199" t="s">
        <v>145</v>
      </c>
      <c r="C105" s="584"/>
      <c r="D105" s="582"/>
      <c r="E105" s="581"/>
      <c r="F105" s="550"/>
    </row>
    <row r="106" spans="1:6" ht="15">
      <c r="A106" s="529"/>
      <c r="B106" s="199" t="s">
        <v>146</v>
      </c>
      <c r="C106" s="534" t="s">
        <v>147</v>
      </c>
      <c r="D106" s="582"/>
      <c r="E106" s="581"/>
      <c r="F106" s="550"/>
    </row>
    <row r="107" spans="1:6" ht="75" customHeight="1">
      <c r="A107" s="530"/>
      <c r="B107" s="213" t="s">
        <v>306</v>
      </c>
      <c r="C107" s="104" t="s">
        <v>108</v>
      </c>
      <c r="D107" s="540" t="s">
        <v>109</v>
      </c>
      <c r="E107" s="536">
        <v>0.04</v>
      </c>
      <c r="F107" s="518"/>
    </row>
    <row r="108" spans="1:6" ht="183.75" customHeight="1" thickBot="1">
      <c r="A108" s="528" t="s">
        <v>307</v>
      </c>
      <c r="B108" s="221" t="s">
        <v>148</v>
      </c>
      <c r="C108" s="106" t="s">
        <v>149</v>
      </c>
      <c r="D108" s="430" t="s">
        <v>150</v>
      </c>
      <c r="E108" s="498">
        <v>0.1</v>
      </c>
      <c r="F108" s="519"/>
    </row>
    <row r="109" spans="1:6" ht="51" customHeight="1" thickBot="1">
      <c r="A109" s="56" t="s">
        <v>151</v>
      </c>
      <c r="B109" s="200" t="s">
        <v>152</v>
      </c>
      <c r="C109" s="57"/>
      <c r="D109" s="57"/>
      <c r="E109" s="59">
        <f>E110+E151+E180</f>
        <v>7.09</v>
      </c>
      <c r="F109" s="466"/>
    </row>
    <row r="110" spans="1:6" ht="29.25" customHeight="1">
      <c r="A110" s="108" t="s">
        <v>153</v>
      </c>
      <c r="B110" s="230" t="s">
        <v>154</v>
      </c>
      <c r="C110" s="109"/>
      <c r="D110" s="109"/>
      <c r="E110" s="231">
        <f>E111+E141+E144+E149</f>
        <v>1.79</v>
      </c>
      <c r="F110" s="471"/>
    </row>
    <row r="111" spans="1:6" s="434" customFormat="1" ht="48.75" customHeight="1">
      <c r="A111" s="431" t="s">
        <v>308</v>
      </c>
      <c r="B111" s="191" t="s">
        <v>291</v>
      </c>
      <c r="C111" s="432" t="s">
        <v>315</v>
      </c>
      <c r="D111" s="433" t="str">
        <f>D119</f>
        <v>на 1 кв.м. убираемой площади (лестничные площадки и марши)</v>
      </c>
      <c r="E111" s="516">
        <f>2.05-0.43</f>
        <v>1.6199999999999999</v>
      </c>
      <c r="F111" s="469" t="s">
        <v>322</v>
      </c>
    </row>
    <row r="112" spans="1:6" ht="15" hidden="1" outlineLevel="1">
      <c r="A112" s="113"/>
      <c r="B112" s="191" t="s">
        <v>155</v>
      </c>
      <c r="C112" s="598" t="s">
        <v>156</v>
      </c>
      <c r="D112" s="595" t="s">
        <v>157</v>
      </c>
      <c r="E112" s="535"/>
      <c r="F112" s="517"/>
    </row>
    <row r="113" spans="1:6" ht="15" hidden="1" outlineLevel="1">
      <c r="A113" s="116"/>
      <c r="B113" s="232" t="s">
        <v>158</v>
      </c>
      <c r="C113" s="599"/>
      <c r="D113" s="582"/>
      <c r="E113" s="531"/>
      <c r="F113" s="519"/>
    </row>
    <row r="114" spans="1:6" ht="15" hidden="1" outlineLevel="1">
      <c r="A114" s="116"/>
      <c r="B114" s="233" t="s">
        <v>159</v>
      </c>
      <c r="C114" s="599"/>
      <c r="D114" s="582"/>
      <c r="E114" s="531"/>
      <c r="F114" s="519"/>
    </row>
    <row r="115" spans="1:6" ht="15" hidden="1" outlineLevel="1">
      <c r="A115" s="116"/>
      <c r="B115" s="233" t="s">
        <v>160</v>
      </c>
      <c r="C115" s="599"/>
      <c r="D115" s="582"/>
      <c r="E115" s="531"/>
      <c r="F115" s="519"/>
    </row>
    <row r="116" spans="1:6" ht="15" hidden="1" outlineLevel="1">
      <c r="A116" s="116"/>
      <c r="B116" s="233" t="s">
        <v>161</v>
      </c>
      <c r="C116" s="599"/>
      <c r="D116" s="582"/>
      <c r="E116" s="531"/>
      <c r="F116" s="519"/>
    </row>
    <row r="117" spans="1:6" ht="15" hidden="1" outlineLevel="1">
      <c r="A117" s="116"/>
      <c r="B117" s="233" t="s">
        <v>162</v>
      </c>
      <c r="C117" s="599"/>
      <c r="D117" s="582"/>
      <c r="E117" s="531"/>
      <c r="F117" s="519"/>
    </row>
    <row r="118" spans="1:6" ht="15" hidden="1" outlineLevel="1">
      <c r="A118" s="118"/>
      <c r="B118" s="233" t="s">
        <v>163</v>
      </c>
      <c r="C118" s="600"/>
      <c r="D118" s="601"/>
      <c r="E118" s="536"/>
      <c r="F118" s="518"/>
    </row>
    <row r="119" spans="1:6" ht="15" hidden="1" outlineLevel="1">
      <c r="A119" s="113"/>
      <c r="B119" s="191" t="s">
        <v>164</v>
      </c>
      <c r="C119" s="602" t="s">
        <v>165</v>
      </c>
      <c r="D119" s="582" t="s">
        <v>157</v>
      </c>
      <c r="E119" s="535"/>
      <c r="F119" s="517"/>
    </row>
    <row r="120" spans="1:6" ht="15" hidden="1" outlineLevel="1">
      <c r="A120" s="116"/>
      <c r="B120" s="232" t="s">
        <v>158</v>
      </c>
      <c r="C120" s="602"/>
      <c r="D120" s="582"/>
      <c r="E120" s="531"/>
      <c r="F120" s="519"/>
    </row>
    <row r="121" spans="1:6" ht="15" hidden="1" outlineLevel="1">
      <c r="A121" s="116"/>
      <c r="B121" s="233" t="s">
        <v>159</v>
      </c>
      <c r="C121" s="602"/>
      <c r="D121" s="582"/>
      <c r="E121" s="531"/>
      <c r="F121" s="519"/>
    </row>
    <row r="122" spans="1:6" ht="15" hidden="1" outlineLevel="1">
      <c r="A122" s="116"/>
      <c r="B122" s="233" t="s">
        <v>160</v>
      </c>
      <c r="C122" s="602"/>
      <c r="D122" s="582"/>
      <c r="E122" s="531"/>
      <c r="F122" s="519"/>
    </row>
    <row r="123" spans="1:6" ht="15" hidden="1" outlineLevel="1">
      <c r="A123" s="116"/>
      <c r="B123" s="233" t="s">
        <v>161</v>
      </c>
      <c r="C123" s="602"/>
      <c r="D123" s="582"/>
      <c r="E123" s="531"/>
      <c r="F123" s="519"/>
    </row>
    <row r="124" spans="1:6" ht="15" hidden="1" outlineLevel="1">
      <c r="A124" s="116"/>
      <c r="B124" s="233" t="s">
        <v>162</v>
      </c>
      <c r="C124" s="602"/>
      <c r="D124" s="582"/>
      <c r="E124" s="531"/>
      <c r="F124" s="519"/>
    </row>
    <row r="125" spans="1:6" ht="15" hidden="1" outlineLevel="1">
      <c r="A125" s="118"/>
      <c r="B125" s="234" t="s">
        <v>163</v>
      </c>
      <c r="C125" s="603"/>
      <c r="D125" s="601"/>
      <c r="E125" s="536"/>
      <c r="F125" s="518"/>
    </row>
    <row r="126" spans="1:6" ht="33.75" hidden="1" outlineLevel="1">
      <c r="A126" s="122"/>
      <c r="B126" s="235" t="s">
        <v>166</v>
      </c>
      <c r="C126" s="544" t="s">
        <v>167</v>
      </c>
      <c r="D126" s="123" t="s">
        <v>168</v>
      </c>
      <c r="E126" s="531"/>
      <c r="F126" s="519"/>
    </row>
    <row r="127" spans="1:6" ht="15" hidden="1" outlineLevel="1">
      <c r="A127" s="113"/>
      <c r="B127" s="236" t="s">
        <v>169</v>
      </c>
      <c r="C127" s="604" t="s">
        <v>47</v>
      </c>
      <c r="D127" s="595" t="s">
        <v>170</v>
      </c>
      <c r="E127" s="535"/>
      <c r="F127" s="517"/>
    </row>
    <row r="128" spans="1:6" ht="15" hidden="1" outlineLevel="1">
      <c r="A128" s="116"/>
      <c r="B128" s="232" t="s">
        <v>171</v>
      </c>
      <c r="C128" s="584"/>
      <c r="D128" s="582"/>
      <c r="E128" s="229"/>
      <c r="F128" s="470"/>
    </row>
    <row r="129" spans="1:6" ht="15" hidden="1" outlineLevel="1">
      <c r="A129" s="116"/>
      <c r="B129" s="233" t="s">
        <v>172</v>
      </c>
      <c r="C129" s="584"/>
      <c r="D129" s="582"/>
      <c r="E129" s="531"/>
      <c r="F129" s="519"/>
    </row>
    <row r="130" spans="1:6" ht="15" hidden="1" outlineLevel="1">
      <c r="A130" s="126"/>
      <c r="B130" s="233" t="s">
        <v>173</v>
      </c>
      <c r="C130" s="605"/>
      <c r="D130" s="606"/>
      <c r="E130" s="536"/>
      <c r="F130" s="518"/>
    </row>
    <row r="131" spans="1:6" hidden="1" outlineLevel="1">
      <c r="A131" s="127"/>
      <c r="B131" s="237" t="s">
        <v>174</v>
      </c>
      <c r="C131" s="607" t="s">
        <v>85</v>
      </c>
      <c r="D131" s="128"/>
      <c r="E131" s="531"/>
      <c r="F131" s="519"/>
    </row>
    <row r="132" spans="1:6" hidden="1" outlineLevel="1">
      <c r="A132" s="130"/>
      <c r="B132" s="238" t="s">
        <v>175</v>
      </c>
      <c r="C132" s="608"/>
      <c r="D132" s="610" t="s">
        <v>176</v>
      </c>
      <c r="E132" s="531"/>
      <c r="F132" s="519"/>
    </row>
    <row r="133" spans="1:6" hidden="1" outlineLevel="1">
      <c r="A133" s="130"/>
      <c r="B133" s="238" t="s">
        <v>177</v>
      </c>
      <c r="C133" s="608"/>
      <c r="D133" s="610"/>
      <c r="E133" s="499"/>
      <c r="F133" s="479"/>
    </row>
    <row r="134" spans="1:6" hidden="1" outlineLevel="1">
      <c r="A134" s="130"/>
      <c r="B134" s="238" t="s">
        <v>178</v>
      </c>
      <c r="C134" s="608"/>
      <c r="D134" s="610"/>
      <c r="E134" s="499"/>
      <c r="F134" s="479"/>
    </row>
    <row r="135" spans="1:6" hidden="1" outlineLevel="1">
      <c r="A135" s="130"/>
      <c r="B135" s="238" t="s">
        <v>179</v>
      </c>
      <c r="C135" s="608"/>
      <c r="D135" s="610"/>
      <c r="E135" s="531"/>
      <c r="F135" s="519"/>
    </row>
    <row r="136" spans="1:6" hidden="1" outlineLevel="1">
      <c r="A136" s="130"/>
      <c r="B136" s="238" t="s">
        <v>180</v>
      </c>
      <c r="C136" s="608"/>
      <c r="D136" s="610"/>
      <c r="E136" s="531"/>
      <c r="F136" s="519"/>
    </row>
    <row r="137" spans="1:6" hidden="1" outlineLevel="1">
      <c r="A137" s="130"/>
      <c r="B137" s="238" t="s">
        <v>181</v>
      </c>
      <c r="C137" s="608"/>
      <c r="D137" s="610"/>
      <c r="E137" s="531"/>
      <c r="F137" s="519"/>
    </row>
    <row r="138" spans="1:6" hidden="1" outlineLevel="1">
      <c r="A138" s="130"/>
      <c r="B138" s="238" t="s">
        <v>182</v>
      </c>
      <c r="C138" s="608"/>
      <c r="D138" s="610"/>
      <c r="E138" s="499"/>
      <c r="F138" s="479"/>
    </row>
    <row r="139" spans="1:6" hidden="1" outlineLevel="1">
      <c r="A139" s="130"/>
      <c r="B139" s="238" t="s">
        <v>183</v>
      </c>
      <c r="C139" s="608"/>
      <c r="D139" s="610"/>
      <c r="E139" s="499"/>
      <c r="F139" s="479"/>
    </row>
    <row r="140" spans="1:6" hidden="1" outlineLevel="1">
      <c r="A140" s="133"/>
      <c r="B140" s="239" t="s">
        <v>184</v>
      </c>
      <c r="C140" s="609"/>
      <c r="D140" s="134" t="s">
        <v>185</v>
      </c>
      <c r="E140" s="500"/>
      <c r="F140" s="483"/>
    </row>
    <row r="141" spans="1:6" ht="54.75" customHeight="1" collapsed="1">
      <c r="A141" s="136"/>
      <c r="B141" s="435" t="s">
        <v>186</v>
      </c>
      <c r="C141" s="137" t="s">
        <v>187</v>
      </c>
      <c r="D141" s="138" t="s">
        <v>176</v>
      </c>
      <c r="E141" s="531">
        <v>0.03</v>
      </c>
      <c r="F141" s="519"/>
    </row>
    <row r="142" spans="1:6" ht="20.25" customHeight="1">
      <c r="A142" s="141"/>
      <c r="B142" s="242" t="s">
        <v>188</v>
      </c>
      <c r="C142" s="611" t="s">
        <v>189</v>
      </c>
      <c r="D142" s="558" t="s">
        <v>190</v>
      </c>
      <c r="E142" s="243"/>
      <c r="F142" s="472"/>
    </row>
    <row r="143" spans="1:6" ht="18.75" customHeight="1">
      <c r="A143" s="130"/>
      <c r="B143" s="244" t="s">
        <v>191</v>
      </c>
      <c r="C143" s="608"/>
      <c r="D143" s="559"/>
      <c r="E143" s="531"/>
      <c r="F143" s="519"/>
    </row>
    <row r="144" spans="1:6" ht="21" customHeight="1">
      <c r="A144" s="130"/>
      <c r="B144" s="232" t="s">
        <v>31</v>
      </c>
      <c r="C144" s="608"/>
      <c r="D144" s="559"/>
      <c r="E144" s="531">
        <v>0.02</v>
      </c>
      <c r="F144" s="519"/>
    </row>
    <row r="145" spans="1:6" ht="17.25" customHeight="1">
      <c r="A145" s="130"/>
      <c r="B145" s="142" t="s">
        <v>192</v>
      </c>
      <c r="C145" s="608"/>
      <c r="D145" s="559"/>
      <c r="E145" s="531"/>
      <c r="F145" s="519"/>
    </row>
    <row r="146" spans="1:6" ht="15" hidden="1" outlineLevel="1">
      <c r="A146" s="130"/>
      <c r="B146" s="142" t="s">
        <v>193</v>
      </c>
      <c r="C146" s="608"/>
      <c r="D146" s="559"/>
      <c r="E146" s="531"/>
      <c r="F146" s="519"/>
    </row>
    <row r="147" spans="1:6" ht="20.25" customHeight="1" collapsed="1">
      <c r="A147" s="130"/>
      <c r="B147" s="244" t="s">
        <v>194</v>
      </c>
      <c r="C147" s="608" t="s">
        <v>195</v>
      </c>
      <c r="D147" s="559"/>
      <c r="E147" s="531"/>
      <c r="F147" s="519"/>
    </row>
    <row r="148" spans="1:6" ht="21" customHeight="1">
      <c r="A148" s="130"/>
      <c r="B148" s="232" t="s">
        <v>31</v>
      </c>
      <c r="C148" s="608"/>
      <c r="D148" s="559"/>
      <c r="E148" s="531"/>
      <c r="F148" s="519"/>
    </row>
    <row r="149" spans="1:6" ht="20.25" customHeight="1">
      <c r="A149" s="130"/>
      <c r="B149" s="142" t="s">
        <v>192</v>
      </c>
      <c r="C149" s="608"/>
      <c r="D149" s="559"/>
      <c r="E149" s="531">
        <v>0.12</v>
      </c>
      <c r="F149" s="519"/>
    </row>
    <row r="150" spans="1:6" ht="15" hidden="1" outlineLevel="1">
      <c r="A150" s="143"/>
      <c r="B150" s="142" t="s">
        <v>193</v>
      </c>
      <c r="C150" s="612"/>
      <c r="D150" s="560"/>
      <c r="E150" s="546"/>
      <c r="F150" s="518"/>
    </row>
    <row r="151" spans="1:6" ht="36" customHeight="1" collapsed="1">
      <c r="A151" s="144" t="s">
        <v>196</v>
      </c>
      <c r="B151" s="225" t="s">
        <v>197</v>
      </c>
      <c r="C151" s="543"/>
      <c r="D151" s="145"/>
      <c r="E151" s="223">
        <f>E152+E168+E177</f>
        <v>1.49</v>
      </c>
      <c r="F151" s="469"/>
    </row>
    <row r="152" spans="1:6" ht="29.25" customHeight="1">
      <c r="A152" s="245"/>
      <c r="B152" s="246" t="s">
        <v>198</v>
      </c>
      <c r="C152" s="146"/>
      <c r="D152" s="147"/>
      <c r="E152" s="248">
        <f>E154+E156+E157+E158+E160</f>
        <v>0.78</v>
      </c>
      <c r="F152" s="473"/>
    </row>
    <row r="153" spans="1:6" ht="24" customHeight="1">
      <c r="A153" s="249"/>
      <c r="B153" s="250" t="s">
        <v>199</v>
      </c>
      <c r="C153" s="86"/>
      <c r="D153" s="596" t="s">
        <v>200</v>
      </c>
      <c r="E153" s="535"/>
      <c r="F153" s="517"/>
    </row>
    <row r="154" spans="1:6" ht="21" customHeight="1">
      <c r="A154" s="252"/>
      <c r="B154" s="253" t="s">
        <v>201</v>
      </c>
      <c r="C154" s="590" t="s">
        <v>202</v>
      </c>
      <c r="D154" s="597"/>
      <c r="E154" s="531">
        <v>0.32</v>
      </c>
      <c r="F154" s="519"/>
    </row>
    <row r="155" spans="1:6" ht="7.5" hidden="1" customHeight="1" outlineLevel="1">
      <c r="A155" s="252"/>
      <c r="B155" s="253" t="s">
        <v>203</v>
      </c>
      <c r="C155" s="590"/>
      <c r="D155" s="597"/>
      <c r="E155" s="531"/>
      <c r="F155" s="519"/>
    </row>
    <row r="156" spans="1:6" ht="21" customHeight="1" collapsed="1">
      <c r="A156" s="252"/>
      <c r="B156" s="255" t="s">
        <v>204</v>
      </c>
      <c r="C156" s="590"/>
      <c r="D156" s="597"/>
      <c r="E156" s="531">
        <f>1.17-0.75</f>
        <v>0.41999999999999993</v>
      </c>
      <c r="F156" s="497" t="s">
        <v>323</v>
      </c>
    </row>
    <row r="157" spans="1:6" ht="20.25" customHeight="1">
      <c r="A157" s="252"/>
      <c r="B157" s="255" t="s">
        <v>205</v>
      </c>
      <c r="C157" s="537" t="s">
        <v>202</v>
      </c>
      <c r="D157" s="597"/>
      <c r="E157" s="531">
        <v>0.02</v>
      </c>
      <c r="F157" s="519"/>
    </row>
    <row r="158" spans="1:6" ht="24.75" customHeight="1">
      <c r="A158" s="252"/>
      <c r="B158" s="255" t="s">
        <v>206</v>
      </c>
      <c r="C158" s="537" t="s">
        <v>207</v>
      </c>
      <c r="D158" s="539" t="s">
        <v>208</v>
      </c>
      <c r="E158" s="531">
        <v>0.02</v>
      </c>
      <c r="F158" s="519"/>
    </row>
    <row r="159" spans="1:6" ht="36.75" hidden="1" customHeight="1" outlineLevel="1">
      <c r="A159" s="252"/>
      <c r="B159" s="255" t="s">
        <v>209</v>
      </c>
      <c r="C159" s="537" t="s">
        <v>210</v>
      </c>
      <c r="D159" s="152" t="s">
        <v>211</v>
      </c>
      <c r="E159" s="531"/>
      <c r="F159" s="519"/>
    </row>
    <row r="160" spans="1:6" ht="18.75" hidden="1" customHeight="1" outlineLevel="1">
      <c r="A160" s="252"/>
      <c r="B160" s="256" t="s">
        <v>212</v>
      </c>
      <c r="C160" s="556" t="s">
        <v>64</v>
      </c>
      <c r="D160" s="152" t="s">
        <v>213</v>
      </c>
      <c r="E160" s="499"/>
      <c r="F160" s="479"/>
    </row>
    <row r="161" spans="1:6" ht="22.5" hidden="1" outlineLevel="1">
      <c r="A161" s="252"/>
      <c r="B161" s="256"/>
      <c r="C161" s="556"/>
      <c r="D161" s="152" t="s">
        <v>214</v>
      </c>
      <c r="E161" s="547"/>
      <c r="F161" s="519"/>
    </row>
    <row r="162" spans="1:6" ht="15" hidden="1" outlineLevel="1">
      <c r="A162" s="252"/>
      <c r="B162" s="256" t="s">
        <v>215</v>
      </c>
      <c r="C162" s="556"/>
      <c r="D162" s="152" t="s">
        <v>216</v>
      </c>
      <c r="E162" s="547"/>
      <c r="F162" s="519"/>
    </row>
    <row r="163" spans="1:6" ht="22.5" hidden="1" outlineLevel="1">
      <c r="A163" s="252"/>
      <c r="B163" s="256"/>
      <c r="C163" s="556"/>
      <c r="D163" s="152" t="s">
        <v>214</v>
      </c>
      <c r="E163" s="547"/>
      <c r="F163" s="519"/>
    </row>
    <row r="164" spans="1:6" hidden="1" outlineLevel="1" collapsed="1">
      <c r="A164" s="252"/>
      <c r="C164" s="556"/>
      <c r="D164" s="152" t="s">
        <v>213</v>
      </c>
      <c r="E164" s="547"/>
      <c r="F164" s="519"/>
    </row>
    <row r="165" spans="1:6" ht="22.5" hidden="1" outlineLevel="1" collapsed="1">
      <c r="A165" s="252"/>
      <c r="B165" s="256" t="s">
        <v>217</v>
      </c>
      <c r="C165" s="556"/>
      <c r="D165" s="152" t="s">
        <v>214</v>
      </c>
      <c r="E165" s="547"/>
      <c r="F165" s="519"/>
    </row>
    <row r="166" spans="1:6" ht="15" hidden="1" outlineLevel="1">
      <c r="A166" s="252"/>
      <c r="B166" s="255" t="s">
        <v>218</v>
      </c>
      <c r="C166" s="537" t="s">
        <v>26</v>
      </c>
      <c r="D166" s="539" t="s">
        <v>219</v>
      </c>
      <c r="E166" s="547"/>
      <c r="F166" s="519"/>
    </row>
    <row r="167" spans="1:6" ht="15" hidden="1" outlineLevel="1">
      <c r="A167" s="257"/>
      <c r="B167" s="258" t="s">
        <v>220</v>
      </c>
      <c r="C167" s="215" t="s">
        <v>165</v>
      </c>
      <c r="D167" s="259" t="s">
        <v>221</v>
      </c>
      <c r="E167" s="547"/>
      <c r="F167" s="519"/>
    </row>
    <row r="168" spans="1:6" ht="30" customHeight="1" collapsed="1">
      <c r="A168" s="260"/>
      <c r="B168" s="287" t="s">
        <v>222</v>
      </c>
      <c r="C168" s="158"/>
      <c r="D168" s="159"/>
      <c r="E168" s="262">
        <f>E169+E176</f>
        <v>0.71</v>
      </c>
      <c r="F168" s="469"/>
    </row>
    <row r="169" spans="1:6" ht="63" customHeight="1">
      <c r="A169" s="263"/>
      <c r="B169" s="242" t="s">
        <v>223</v>
      </c>
      <c r="C169" s="521" t="s">
        <v>224</v>
      </c>
      <c r="D169" s="595" t="s">
        <v>200</v>
      </c>
      <c r="E169" s="588">
        <v>0.44</v>
      </c>
      <c r="F169" s="548"/>
    </row>
    <row r="170" spans="1:6" ht="57.75" customHeight="1">
      <c r="A170" s="264"/>
      <c r="B170" s="244"/>
      <c r="C170" s="542" t="s">
        <v>225</v>
      </c>
      <c r="D170" s="582"/>
      <c r="E170" s="581"/>
      <c r="F170" s="550"/>
    </row>
    <row r="171" spans="1:6" ht="62.25" customHeight="1">
      <c r="A171" s="264"/>
      <c r="B171" s="244"/>
      <c r="C171" s="542" t="s">
        <v>226</v>
      </c>
      <c r="D171" s="582"/>
      <c r="E171" s="589"/>
      <c r="F171" s="549"/>
    </row>
    <row r="172" spans="1:6" ht="63.75" hidden="1" customHeight="1" outlineLevel="1">
      <c r="A172" s="264"/>
      <c r="B172" s="244" t="s">
        <v>227</v>
      </c>
      <c r="C172" s="542" t="s">
        <v>224</v>
      </c>
      <c r="D172" s="582"/>
      <c r="E172" s="588"/>
      <c r="F172" s="548"/>
    </row>
    <row r="173" spans="1:6" ht="63.75" hidden="1" customHeight="1" outlineLevel="1">
      <c r="A173" s="264"/>
      <c r="B173" s="244"/>
      <c r="C173" s="542" t="s">
        <v>226</v>
      </c>
      <c r="D173" s="582"/>
      <c r="E173" s="589"/>
      <c r="F173" s="549"/>
    </row>
    <row r="174" spans="1:6" ht="63.75" hidden="1" outlineLevel="1" collapsed="1">
      <c r="A174" s="264"/>
      <c r="B174" s="244" t="s">
        <v>228</v>
      </c>
      <c r="C174" s="542" t="s">
        <v>229</v>
      </c>
      <c r="D174" s="582"/>
      <c r="E174" s="588">
        <v>0.23</v>
      </c>
      <c r="F174" s="548" t="s">
        <v>320</v>
      </c>
    </row>
    <row r="175" spans="1:6" ht="51.75" hidden="1" customHeight="1" outlineLevel="1">
      <c r="A175" s="264"/>
      <c r="B175" s="244"/>
      <c r="C175" s="542" t="s">
        <v>226</v>
      </c>
      <c r="D175" s="582"/>
      <c r="E175" s="589"/>
      <c r="F175" s="549"/>
    </row>
    <row r="176" spans="1:6" ht="33" customHeight="1" collapsed="1">
      <c r="A176" s="265"/>
      <c r="B176" s="244" t="s">
        <v>230</v>
      </c>
      <c r="C176" s="542" t="s">
        <v>64</v>
      </c>
      <c r="D176" s="601"/>
      <c r="E176" s="262">
        <v>0.27</v>
      </c>
      <c r="F176" s="469"/>
    </row>
    <row r="177" spans="1:6" ht="24.75" hidden="1" customHeight="1" outlineLevel="1">
      <c r="A177" s="260"/>
      <c r="B177" s="268" t="s">
        <v>231</v>
      </c>
      <c r="C177" s="158"/>
      <c r="D177" s="159"/>
      <c r="E177" s="535">
        <f>E179</f>
        <v>0</v>
      </c>
      <c r="F177" s="517" t="s">
        <v>320</v>
      </c>
    </row>
    <row r="178" spans="1:6" ht="15" hidden="1" outlineLevel="2">
      <c r="A178" s="116"/>
      <c r="B178" s="228" t="s">
        <v>235</v>
      </c>
      <c r="C178" s="534" t="s">
        <v>236</v>
      </c>
      <c r="D178" s="532" t="s">
        <v>221</v>
      </c>
      <c r="E178" s="275"/>
      <c r="F178" s="518"/>
    </row>
    <row r="179" spans="1:6" ht="45" hidden="1" customHeight="1" outlineLevel="1" collapsed="1">
      <c r="A179" s="116"/>
      <c r="B179" s="228" t="s">
        <v>237</v>
      </c>
      <c r="C179" s="534" t="s">
        <v>202</v>
      </c>
      <c r="D179" s="532" t="s">
        <v>238</v>
      </c>
      <c r="E179" s="511">
        <v>0</v>
      </c>
      <c r="F179" s="468"/>
    </row>
    <row r="180" spans="1:6" ht="39" customHeight="1" collapsed="1" thickBot="1">
      <c r="A180" s="164" t="s">
        <v>239</v>
      </c>
      <c r="B180" s="187" t="s">
        <v>240</v>
      </c>
      <c r="C180" s="158" t="s">
        <v>241</v>
      </c>
      <c r="D180" s="165" t="s">
        <v>54</v>
      </c>
      <c r="E180" s="223">
        <v>3.81</v>
      </c>
      <c r="F180" s="469"/>
    </row>
    <row r="181" spans="1:6" ht="42" hidden="1" customHeight="1" outlineLevel="1">
      <c r="A181" s="108" t="s">
        <v>242</v>
      </c>
      <c r="B181" s="277" t="s">
        <v>243</v>
      </c>
      <c r="C181" s="534" t="s">
        <v>244</v>
      </c>
      <c r="D181" s="532" t="s">
        <v>245</v>
      </c>
      <c r="E181" s="278">
        <v>0.01</v>
      </c>
      <c r="F181" s="518" t="s">
        <v>320</v>
      </c>
    </row>
    <row r="182" spans="1:6" ht="40.5" hidden="1" customHeight="1" outlineLevel="1">
      <c r="A182" s="167" t="s">
        <v>246</v>
      </c>
      <c r="B182" s="191" t="s">
        <v>247</v>
      </c>
      <c r="C182" s="541" t="s">
        <v>248</v>
      </c>
      <c r="D182" s="538" t="s">
        <v>245</v>
      </c>
      <c r="E182" s="278">
        <v>0.02</v>
      </c>
      <c r="F182" s="518" t="s">
        <v>320</v>
      </c>
    </row>
    <row r="183" spans="1:6" ht="34.5" hidden="1" customHeight="1" outlineLevel="1">
      <c r="A183" s="167" t="s">
        <v>249</v>
      </c>
      <c r="B183" s="279" t="s">
        <v>250</v>
      </c>
      <c r="C183" s="158" t="s">
        <v>64</v>
      </c>
      <c r="D183" s="159" t="s">
        <v>54</v>
      </c>
      <c r="E183" s="278">
        <v>0.03</v>
      </c>
      <c r="F183" s="518" t="s">
        <v>320</v>
      </c>
    </row>
    <row r="184" spans="1:6" ht="77.25" hidden="1" outlineLevel="1" thickBot="1">
      <c r="A184" s="167" t="s">
        <v>251</v>
      </c>
      <c r="B184" s="280" t="s">
        <v>252</v>
      </c>
      <c r="C184" s="158" t="s">
        <v>253</v>
      </c>
      <c r="D184" s="159" t="s">
        <v>54</v>
      </c>
      <c r="E184" s="223">
        <v>0.77</v>
      </c>
      <c r="F184" s="469" t="s">
        <v>320</v>
      </c>
    </row>
    <row r="185" spans="1:6" ht="34.5" hidden="1" outlineLevel="1" thickBot="1">
      <c r="A185" s="530" t="s">
        <v>254</v>
      </c>
      <c r="B185" s="187" t="s">
        <v>255</v>
      </c>
      <c r="C185" s="104" t="s">
        <v>131</v>
      </c>
      <c r="D185" s="169" t="s">
        <v>256</v>
      </c>
      <c r="E185" s="527"/>
      <c r="F185" s="518"/>
    </row>
    <row r="186" spans="1:6" ht="24" hidden="1" customHeight="1" outlineLevel="1">
      <c r="A186" s="436" t="s">
        <v>257</v>
      </c>
      <c r="B186" s="437" t="s">
        <v>258</v>
      </c>
      <c r="C186" s="613" t="s">
        <v>259</v>
      </c>
      <c r="D186" s="614"/>
      <c r="E186" s="281"/>
      <c r="F186" s="474"/>
    </row>
    <row r="187" spans="1:6" ht="24.75" hidden="1" customHeight="1" outlineLevel="1">
      <c r="A187" s="438"/>
      <c r="B187" s="439" t="s">
        <v>260</v>
      </c>
      <c r="C187" s="617" t="s">
        <v>261</v>
      </c>
      <c r="D187" s="619" t="s">
        <v>262</v>
      </c>
      <c r="E187" s="525"/>
      <c r="F187" s="517"/>
    </row>
    <row r="188" spans="1:6" ht="16.5" hidden="1" outlineLevel="1" thickBot="1">
      <c r="A188" s="438"/>
      <c r="B188" s="440" t="s">
        <v>263</v>
      </c>
      <c r="C188" s="618"/>
      <c r="D188" s="620"/>
      <c r="E188" s="282"/>
      <c r="F188" s="472"/>
    </row>
    <row r="189" spans="1:6" ht="16.5" hidden="1" outlineLevel="1" thickBot="1">
      <c r="A189" s="438"/>
      <c r="B189" s="441" t="s">
        <v>264</v>
      </c>
      <c r="C189" s="618"/>
      <c r="D189" s="620"/>
      <c r="E189" s="526"/>
      <c r="F189" s="519"/>
    </row>
    <row r="190" spans="1:6" ht="16.5" hidden="1" outlineLevel="1" thickBot="1">
      <c r="A190" s="438"/>
      <c r="B190" s="441" t="s">
        <v>265</v>
      </c>
      <c r="C190" s="618"/>
      <c r="D190" s="620"/>
      <c r="E190" s="526"/>
      <c r="F190" s="519"/>
    </row>
    <row r="191" spans="1:6" ht="16.5" hidden="1" outlineLevel="1" thickBot="1">
      <c r="A191" s="438"/>
      <c r="B191" s="441" t="s">
        <v>266</v>
      </c>
      <c r="C191" s="618"/>
      <c r="D191" s="620"/>
      <c r="E191" s="526"/>
      <c r="F191" s="519"/>
    </row>
    <row r="192" spans="1:6" ht="16.5" hidden="1" outlineLevel="1" thickBot="1">
      <c r="A192" s="438"/>
      <c r="B192" s="441"/>
      <c r="C192" s="618"/>
      <c r="D192" s="620"/>
      <c r="E192" s="526"/>
      <c r="F192" s="519"/>
    </row>
    <row r="193" spans="1:9" ht="16.5" hidden="1" outlineLevel="1" thickBot="1">
      <c r="A193" s="438"/>
      <c r="B193" s="442"/>
      <c r="C193" s="618"/>
      <c r="D193" s="620"/>
      <c r="E193" s="526"/>
      <c r="F193" s="519"/>
    </row>
    <row r="194" spans="1:9" ht="16.5" hidden="1" outlineLevel="1" thickBot="1">
      <c r="A194" s="438"/>
      <c r="B194" s="442"/>
      <c r="C194" s="618"/>
      <c r="D194" s="620"/>
      <c r="E194" s="526"/>
      <c r="F194" s="519"/>
    </row>
    <row r="195" spans="1:9" ht="19.5" collapsed="1" thickBot="1">
      <c r="A195" s="443" t="s">
        <v>257</v>
      </c>
      <c r="B195" s="444" t="s">
        <v>267</v>
      </c>
      <c r="C195" s="445"/>
      <c r="D195" s="446"/>
      <c r="E195" s="59">
        <f>E196+E197</f>
        <v>3.49</v>
      </c>
      <c r="F195" s="466"/>
    </row>
    <row r="196" spans="1:9" ht="42.75" customHeight="1">
      <c r="A196" s="447" t="s">
        <v>268</v>
      </c>
      <c r="B196" s="448" t="s">
        <v>269</v>
      </c>
      <c r="C196" s="449" t="s">
        <v>270</v>
      </c>
      <c r="D196" s="449" t="s">
        <v>271</v>
      </c>
      <c r="E196" s="527">
        <v>2.75</v>
      </c>
      <c r="F196" s="518"/>
    </row>
    <row r="197" spans="1:9" s="427" customFormat="1" ht="48" customHeight="1" thickBot="1">
      <c r="A197" s="450" t="s">
        <v>272</v>
      </c>
      <c r="B197" s="451" t="s">
        <v>275</v>
      </c>
      <c r="C197" s="452" t="s">
        <v>270</v>
      </c>
      <c r="D197" s="452" t="s">
        <v>271</v>
      </c>
      <c r="E197" s="453">
        <v>0.74</v>
      </c>
      <c r="F197" s="518"/>
    </row>
    <row r="198" spans="1:9" ht="38.25">
      <c r="A198" s="407" t="s">
        <v>297</v>
      </c>
      <c r="B198" s="408" t="s">
        <v>309</v>
      </c>
      <c r="C198" s="454"/>
      <c r="D198" s="409"/>
      <c r="E198" s="455">
        <f>E200</f>
        <v>0.41</v>
      </c>
      <c r="F198" s="475"/>
      <c r="G198" s="410"/>
      <c r="H198" s="411"/>
      <c r="I198" s="410"/>
    </row>
    <row r="199" spans="1:9" ht="25.5" hidden="1" outlineLevel="1">
      <c r="A199" s="412" t="s">
        <v>298</v>
      </c>
      <c r="B199" s="413" t="s">
        <v>299</v>
      </c>
      <c r="C199" s="414" t="s">
        <v>270</v>
      </c>
      <c r="D199" s="621" t="s">
        <v>300</v>
      </c>
      <c r="E199" s="456"/>
      <c r="F199" s="484"/>
      <c r="G199" s="410"/>
      <c r="H199" s="411"/>
      <c r="I199" s="410"/>
    </row>
    <row r="200" spans="1:9" ht="48" customHeight="1" collapsed="1" thickBot="1">
      <c r="A200" s="415" t="s">
        <v>301</v>
      </c>
      <c r="B200" s="413" t="s">
        <v>302</v>
      </c>
      <c r="C200" s="414" t="s">
        <v>270</v>
      </c>
      <c r="D200" s="622"/>
      <c r="E200" s="515">
        <v>0.41</v>
      </c>
      <c r="F200" s="484"/>
      <c r="G200" s="410"/>
      <c r="H200" s="411"/>
      <c r="I200" s="410"/>
    </row>
    <row r="201" spans="1:9" ht="36" hidden="1" customHeight="1" outlineLevel="1" thickBot="1">
      <c r="A201" s="415" t="s">
        <v>310</v>
      </c>
      <c r="B201" s="416" t="s">
        <v>311</v>
      </c>
      <c r="C201" s="406" t="s">
        <v>270</v>
      </c>
      <c r="D201" s="623"/>
      <c r="E201" s="457"/>
      <c r="F201" s="485"/>
      <c r="G201" s="410"/>
      <c r="H201" s="411"/>
      <c r="I201" s="410"/>
    </row>
    <row r="202" spans="1:9" ht="16.5" collapsed="1" thickBot="1">
      <c r="E202" s="458"/>
      <c r="F202" s="487"/>
    </row>
    <row r="203" spans="1:9" s="420" customFormat="1" ht="71.25" customHeight="1">
      <c r="A203" s="9" t="s">
        <v>2</v>
      </c>
      <c r="B203" s="626" t="s">
        <v>279</v>
      </c>
      <c r="C203" s="627"/>
      <c r="D203" s="627"/>
      <c r="E203" s="183"/>
      <c r="F203" s="488"/>
    </row>
    <row r="204" spans="1:9" ht="46.5" customHeight="1">
      <c r="A204" s="178">
        <v>1</v>
      </c>
      <c r="B204" s="628" t="s">
        <v>282</v>
      </c>
      <c r="C204" s="629"/>
      <c r="D204" s="629"/>
      <c r="E204" s="459">
        <f>E11+E49+E109+E198</f>
        <v>13.6144</v>
      </c>
      <c r="F204" s="489"/>
    </row>
    <row r="205" spans="1:9" ht="24" hidden="1" customHeight="1" outlineLevel="1">
      <c r="A205" s="178">
        <v>2</v>
      </c>
      <c r="B205" s="628" t="s">
        <v>283</v>
      </c>
      <c r="C205" s="629"/>
      <c r="D205" s="629"/>
      <c r="E205" s="460"/>
      <c r="F205" s="490"/>
    </row>
    <row r="206" spans="1:9" ht="24.75" customHeight="1" collapsed="1">
      <c r="A206" s="178">
        <v>2</v>
      </c>
      <c r="B206" s="628" t="s">
        <v>284</v>
      </c>
      <c r="C206" s="629"/>
      <c r="D206" s="629"/>
      <c r="E206" s="460">
        <f>E195</f>
        <v>3.49</v>
      </c>
      <c r="F206" s="490"/>
    </row>
    <row r="207" spans="1:9">
      <c r="A207" s="178"/>
      <c r="B207" s="630" t="s">
        <v>285</v>
      </c>
      <c r="C207" s="631"/>
      <c r="D207" s="631"/>
      <c r="E207" s="459"/>
      <c r="F207" s="489"/>
    </row>
    <row r="208" spans="1:9" ht="51" customHeight="1" thickBot="1">
      <c r="A208" s="180">
        <v>3</v>
      </c>
      <c r="B208" s="615" t="s">
        <v>312</v>
      </c>
      <c r="C208" s="616"/>
      <c r="D208" s="616"/>
      <c r="E208" s="461">
        <f>E204+E206</f>
        <v>17.104399999999998</v>
      </c>
      <c r="F208" s="491"/>
    </row>
    <row r="209" spans="1:6" ht="29.25" hidden="1" customHeight="1" outlineLevel="1">
      <c r="A209" s="284">
        <v>4</v>
      </c>
      <c r="B209" s="624" t="s">
        <v>286</v>
      </c>
      <c r="C209" s="624"/>
      <c r="D209" s="624"/>
      <c r="E209" s="462"/>
      <c r="F209" s="492"/>
    </row>
    <row r="210" spans="1:6" ht="15" customHeight="1" collapsed="1"/>
    <row r="211" spans="1:6">
      <c r="C211" s="293"/>
    </row>
    <row r="213" spans="1:6">
      <c r="B213" s="625" t="s">
        <v>316</v>
      </c>
      <c r="C213" s="625"/>
      <c r="D213" s="625"/>
    </row>
  </sheetData>
  <mergeCells count="75">
    <mergeCell ref="A1:E1"/>
    <mergeCell ref="C2:E2"/>
    <mergeCell ref="A8:E8"/>
    <mergeCell ref="A12:A27"/>
    <mergeCell ref="C15:C19"/>
    <mergeCell ref="D15:D19"/>
    <mergeCell ref="C22:C25"/>
    <mergeCell ref="D22:D25"/>
    <mergeCell ref="A32:A39"/>
    <mergeCell ref="C32:C39"/>
    <mergeCell ref="D32:D39"/>
    <mergeCell ref="E34:E35"/>
    <mergeCell ref="F34:F35"/>
    <mergeCell ref="A28:A31"/>
    <mergeCell ref="C28:C31"/>
    <mergeCell ref="D28:D31"/>
    <mergeCell ref="E28:E31"/>
    <mergeCell ref="F28:F31"/>
    <mergeCell ref="A40:A48"/>
    <mergeCell ref="C40:C48"/>
    <mergeCell ref="D40:D48"/>
    <mergeCell ref="A50:A54"/>
    <mergeCell ref="D56:D67"/>
    <mergeCell ref="F93:F97"/>
    <mergeCell ref="F57:F58"/>
    <mergeCell ref="C59:C67"/>
    <mergeCell ref="D70:D76"/>
    <mergeCell ref="C72:C76"/>
    <mergeCell ref="D79:D83"/>
    <mergeCell ref="E79:E83"/>
    <mergeCell ref="F79:F83"/>
    <mergeCell ref="C80:C83"/>
    <mergeCell ref="E57:E58"/>
    <mergeCell ref="D85:D89"/>
    <mergeCell ref="C87:C88"/>
    <mergeCell ref="C93:C97"/>
    <mergeCell ref="D93:D97"/>
    <mergeCell ref="E93:E97"/>
    <mergeCell ref="D98:D106"/>
    <mergeCell ref="E99:E106"/>
    <mergeCell ref="F99:F106"/>
    <mergeCell ref="C100:C105"/>
    <mergeCell ref="C112:C118"/>
    <mergeCell ref="D112:D118"/>
    <mergeCell ref="C160:C165"/>
    <mergeCell ref="C119:C125"/>
    <mergeCell ref="D119:D125"/>
    <mergeCell ref="C127:C130"/>
    <mergeCell ref="D127:D130"/>
    <mergeCell ref="C131:C140"/>
    <mergeCell ref="D132:D139"/>
    <mergeCell ref="C142:C146"/>
    <mergeCell ref="D142:D150"/>
    <mergeCell ref="C147:C150"/>
    <mergeCell ref="D153:D157"/>
    <mergeCell ref="C154:C156"/>
    <mergeCell ref="D169:D176"/>
    <mergeCell ref="E169:E171"/>
    <mergeCell ref="F169:F171"/>
    <mergeCell ref="E172:E173"/>
    <mergeCell ref="F172:F173"/>
    <mergeCell ref="E174:E175"/>
    <mergeCell ref="F174:F175"/>
    <mergeCell ref="B213:D213"/>
    <mergeCell ref="C186:D186"/>
    <mergeCell ref="C187:C194"/>
    <mergeCell ref="D187:D194"/>
    <mergeCell ref="D199:D201"/>
    <mergeCell ref="B203:D203"/>
    <mergeCell ref="B204:D204"/>
    <mergeCell ref="B205:D205"/>
    <mergeCell ref="B206:D206"/>
    <mergeCell ref="B207:D207"/>
    <mergeCell ref="B208:D208"/>
    <mergeCell ref="B209:D209"/>
  </mergeCells>
  <pageMargins left="0.7" right="0.41363636363636364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0"/>
  <sheetViews>
    <sheetView topLeftCell="A172" zoomScale="70" zoomScaleNormal="70" workbookViewId="0">
      <selection activeCell="W194" sqref="W194"/>
    </sheetView>
  </sheetViews>
  <sheetFormatPr defaultRowHeight="15.75" outlineLevelRow="1" outlineLevelCol="1"/>
  <cols>
    <col min="1" max="1" width="9.140625" style="351"/>
    <col min="2" max="2" width="86.140625" style="381" customWidth="1"/>
    <col min="3" max="3" width="26.28515625" style="351" customWidth="1"/>
    <col min="4" max="4" width="17.7109375" style="351" customWidth="1"/>
    <col min="5" max="5" width="16.28515625" style="381" hidden="1" customWidth="1" outlineLevel="1"/>
    <col min="6" max="6" width="16.42578125" style="381" hidden="1" customWidth="1" outlineLevel="1"/>
    <col min="7" max="7" width="15.5703125" style="381" hidden="1" customWidth="1" outlineLevel="1"/>
    <col min="8" max="8" width="14.5703125" style="381" customWidth="1" collapsed="1"/>
    <col min="9" max="19" width="16.85546875" style="351" hidden="1" customWidth="1" outlineLevel="1"/>
    <col min="20" max="20" width="9.140625" style="351" hidden="1" customWidth="1" outlineLevel="1"/>
    <col min="21" max="21" width="9.140625" style="351" collapsed="1"/>
    <col min="22" max="16384" width="9.140625" style="351"/>
  </cols>
  <sheetData>
    <row r="1" spans="1:19" ht="15">
      <c r="A1" s="694" t="s">
        <v>0</v>
      </c>
      <c r="B1" s="694"/>
      <c r="C1" s="694"/>
      <c r="D1" s="694"/>
      <c r="E1" s="694"/>
      <c r="F1" s="694"/>
      <c r="G1" s="694"/>
      <c r="H1" s="694"/>
    </row>
    <row r="2" spans="1:19" ht="30.75" customHeight="1">
      <c r="A2" s="1"/>
      <c r="B2" s="352" t="s">
        <v>293</v>
      </c>
      <c r="C2" s="695" t="str">
        <f>C199</f>
        <v>7 гр.: 6-ти эт.дома</v>
      </c>
      <c r="D2" s="695"/>
      <c r="E2" s="695"/>
      <c r="F2" s="695"/>
      <c r="G2" s="695"/>
      <c r="H2" s="695"/>
    </row>
    <row r="3" spans="1:19">
      <c r="A3" s="2"/>
      <c r="B3" s="3"/>
      <c r="C3" s="4"/>
      <c r="D3" s="5"/>
      <c r="E3" s="6"/>
      <c r="F3" s="3"/>
      <c r="G3" s="7"/>
      <c r="H3" s="8"/>
      <c r="K3" s="694"/>
      <c r="L3" s="694"/>
      <c r="M3" s="694"/>
      <c r="N3" s="694"/>
      <c r="O3" s="694"/>
      <c r="P3" s="694"/>
      <c r="Q3" s="694"/>
    </row>
    <row r="4" spans="1:19" ht="66.75" customHeight="1" thickBot="1">
      <c r="A4" s="552" t="s">
        <v>1</v>
      </c>
      <c r="B4" s="552"/>
      <c r="C4" s="552"/>
      <c r="D4" s="552"/>
      <c r="E4" s="552"/>
      <c r="F4" s="552"/>
      <c r="G4" s="552"/>
      <c r="H4" s="552"/>
    </row>
    <row r="5" spans="1:19" s="353" customFormat="1" ht="115.5" thickBo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1" t="s">
        <v>7</v>
      </c>
      <c r="G5" s="10" t="s">
        <v>8</v>
      </c>
      <c r="H5" s="12" t="s">
        <v>9</v>
      </c>
      <c r="I5" s="13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4" t="s">
        <v>15</v>
      </c>
      <c r="O5" s="14" t="s">
        <v>16</v>
      </c>
      <c r="P5" s="14" t="s">
        <v>17</v>
      </c>
      <c r="Q5" s="14" t="s">
        <v>18</v>
      </c>
      <c r="R5" s="14" t="s">
        <v>19</v>
      </c>
      <c r="S5" s="14" t="s">
        <v>20</v>
      </c>
    </row>
    <row r="6" spans="1:19" thickBot="1">
      <c r="A6" s="15">
        <v>1</v>
      </c>
      <c r="B6" s="16">
        <v>2</v>
      </c>
      <c r="C6" s="17">
        <v>3</v>
      </c>
      <c r="D6" s="17">
        <v>4</v>
      </c>
      <c r="E6" s="16">
        <v>5</v>
      </c>
      <c r="F6" s="18">
        <v>6</v>
      </c>
      <c r="G6" s="16">
        <v>7</v>
      </c>
      <c r="H6" s="19">
        <v>8</v>
      </c>
      <c r="I6" s="20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P6" s="21">
        <v>16</v>
      </c>
      <c r="Q6" s="21">
        <v>17</v>
      </c>
      <c r="R6" s="21">
        <v>18</v>
      </c>
      <c r="S6" s="21">
        <v>19</v>
      </c>
    </row>
    <row r="7" spans="1:19" ht="87.75" customHeight="1" thickBot="1">
      <c r="A7" s="22" t="s">
        <v>21</v>
      </c>
      <c r="B7" s="354" t="s">
        <v>22</v>
      </c>
      <c r="C7" s="23"/>
      <c r="D7" s="24"/>
      <c r="E7" s="25"/>
      <c r="F7" s="18"/>
      <c r="G7" s="16"/>
      <c r="H7" s="26">
        <f>H8+H28+H36</f>
        <v>1.8223515623271882</v>
      </c>
      <c r="I7" s="20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30">
      <c r="A8" s="553" t="s">
        <v>23</v>
      </c>
      <c r="B8" s="184" t="s">
        <v>24</v>
      </c>
      <c r="C8" s="312"/>
      <c r="D8" s="27"/>
      <c r="E8" s="28"/>
      <c r="F8" s="341"/>
      <c r="G8" s="29"/>
      <c r="H8" s="350">
        <f>H9+H10+H13+H14+H15+H16+H17+H19+H20+H21+H22+H23</f>
        <v>0.23143509007639576</v>
      </c>
      <c r="I8" s="20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43.5" customHeight="1">
      <c r="A9" s="553"/>
      <c r="B9" s="185" t="s">
        <v>25</v>
      </c>
      <c r="C9" s="343" t="s">
        <v>26</v>
      </c>
      <c r="D9" s="30" t="s">
        <v>27</v>
      </c>
      <c r="E9" s="31">
        <f>[3]Расценки!E13</f>
        <v>226.64378930354331</v>
      </c>
      <c r="F9" s="32">
        <f>F200/1000</f>
        <v>11.238109999999999</v>
      </c>
      <c r="G9" s="33">
        <f>E9*F9</f>
        <v>2547.0478350100429</v>
      </c>
      <c r="H9" s="186">
        <f>G9/$F$200/12</f>
        <v>1.8886982441961943E-2</v>
      </c>
      <c r="I9" s="34">
        <f>$F9*[3]Расценки!F13</f>
        <v>1781.4884355178049</v>
      </c>
      <c r="J9" s="35">
        <f>$F9*[3]Расценки!G13</f>
        <v>359.8606639745966</v>
      </c>
      <c r="K9" s="35">
        <f>$F9*[3]Расценки!H13</f>
        <v>0</v>
      </c>
      <c r="L9" s="35">
        <f>$F9*[3]Расценки!I13</f>
        <v>0</v>
      </c>
      <c r="M9" s="35">
        <f>$F9*[3]Расценки!J13</f>
        <v>28.914617025054692</v>
      </c>
      <c r="N9" s="35">
        <f>$F9*[3]Расценки!K13</f>
        <v>0</v>
      </c>
      <c r="O9" s="35">
        <f>$F9*[3]Расценки!L13</f>
        <v>0</v>
      </c>
      <c r="P9" s="35">
        <f>$F9*[3]Расценки!M13</f>
        <v>231.23852792058398</v>
      </c>
      <c r="Q9" s="35">
        <f>$F9*[3]Расценки!N13</f>
        <v>120.07511222190203</v>
      </c>
      <c r="R9" s="35">
        <f>$F9*[3]Расценки!O13</f>
        <v>25.470478350100397</v>
      </c>
      <c r="S9" s="299">
        <f>SUM(I9:R9)</f>
        <v>2547.0478350100429</v>
      </c>
    </row>
    <row r="10" spans="1:19" ht="48" customHeight="1">
      <c r="A10" s="553"/>
      <c r="B10" s="187" t="s">
        <v>28</v>
      </c>
      <c r="C10" s="36" t="s">
        <v>26</v>
      </c>
      <c r="D10" s="30" t="s">
        <v>27</v>
      </c>
      <c r="E10" s="31">
        <f>[3]Расценки!E14</f>
        <v>842.64998587214814</v>
      </c>
      <c r="F10" s="340">
        <f>F9</f>
        <v>11.238109999999999</v>
      </c>
      <c r="G10" s="332">
        <f>E10*F10</f>
        <v>9469.7932327296458</v>
      </c>
      <c r="H10" s="344">
        <f>G10/$F$200/12</f>
        <v>7.0220832156012339E-2</v>
      </c>
      <c r="I10" s="34">
        <f>$F10*[3]Расценки!F14</f>
        <v>6623.4826448738895</v>
      </c>
      <c r="J10" s="35">
        <f>$F10*[3]Расценки!G14</f>
        <v>1337.9434942645257</v>
      </c>
      <c r="K10" s="35">
        <f>$F10*[3]Расценки!H14</f>
        <v>0</v>
      </c>
      <c r="L10" s="35">
        <f>$F10*[3]Расценки!I14</f>
        <v>0</v>
      </c>
      <c r="M10" s="35">
        <f>$F10*[3]Расценки!J14</f>
        <v>107.50306329828027</v>
      </c>
      <c r="N10" s="35">
        <f>$F10*[3]Расценки!K14</f>
        <v>0</v>
      </c>
      <c r="O10" s="35">
        <f>$F10*[3]Расценки!L14</f>
        <v>0</v>
      </c>
      <c r="P10" s="35">
        <f>$F10*[3]Расценки!M14</f>
        <v>859.73298842268389</v>
      </c>
      <c r="Q10" s="35">
        <f>$F10*[3]Расценки!N14</f>
        <v>446.43310954296908</v>
      </c>
      <c r="R10" s="35">
        <f>$F10*[3]Расценки!O14</f>
        <v>94.697932327296812</v>
      </c>
      <c r="S10" s="299">
        <f>SUM(I10:R10)</f>
        <v>9469.7932327296458</v>
      </c>
    </row>
    <row r="11" spans="1:19" ht="35.25" customHeight="1">
      <c r="A11" s="553"/>
      <c r="B11" s="185" t="s">
        <v>29</v>
      </c>
      <c r="C11" s="555" t="s">
        <v>26</v>
      </c>
      <c r="D11" s="558" t="s">
        <v>30</v>
      </c>
      <c r="E11" s="346"/>
      <c r="F11" s="37"/>
      <c r="G11" s="302"/>
      <c r="H11" s="344"/>
      <c r="I11" s="38"/>
      <c r="J11" s="299"/>
      <c r="K11" s="38"/>
      <c r="L11" s="299"/>
      <c r="M11" s="38"/>
      <c r="N11" s="299"/>
      <c r="O11" s="38"/>
      <c r="P11" s="299"/>
      <c r="Q11" s="38"/>
      <c r="R11" s="299"/>
      <c r="S11" s="304"/>
    </row>
    <row r="12" spans="1:19" ht="35.25" customHeight="1">
      <c r="A12" s="553"/>
      <c r="B12" s="188" t="s">
        <v>31</v>
      </c>
      <c r="C12" s="556"/>
      <c r="D12" s="559"/>
      <c r="E12" s="320"/>
      <c r="F12" s="39"/>
      <c r="G12" s="322"/>
      <c r="H12" s="347"/>
      <c r="I12" s="40"/>
      <c r="J12" s="300"/>
      <c r="K12" s="40"/>
      <c r="L12" s="300"/>
      <c r="M12" s="40"/>
      <c r="N12" s="300"/>
      <c r="O12" s="40"/>
      <c r="P12" s="300"/>
      <c r="Q12" s="40"/>
      <c r="R12" s="300"/>
      <c r="S12" s="323"/>
    </row>
    <row r="13" spans="1:19" ht="35.25" hidden="1" customHeight="1" outlineLevel="1">
      <c r="A13" s="553"/>
      <c r="B13" s="189" t="s">
        <v>32</v>
      </c>
      <c r="C13" s="556"/>
      <c r="D13" s="559"/>
      <c r="E13" s="320">
        <f>[3]Расценки!E17</f>
        <v>1083.0776778166587</v>
      </c>
      <c r="F13" s="39"/>
      <c r="G13" s="322">
        <f>E13*F13</f>
        <v>0</v>
      </c>
      <c r="H13" s="347">
        <f>G13/$F$200/12</f>
        <v>0</v>
      </c>
      <c r="I13" s="40">
        <f>$F13*[3]Расценки!F17</f>
        <v>0</v>
      </c>
      <c r="J13" s="300">
        <f>$F13*[3]Расценки!G17</f>
        <v>0</v>
      </c>
      <c r="K13" s="40">
        <f>$F13*[3]Расценки!H17</f>
        <v>0</v>
      </c>
      <c r="L13" s="300">
        <f>$F13*[3]Расценки!I17</f>
        <v>0</v>
      </c>
      <c r="M13" s="40">
        <f>$F13*[3]Расценки!J17</f>
        <v>0</v>
      </c>
      <c r="N13" s="300">
        <f>$F13*[3]Расценки!K17</f>
        <v>0</v>
      </c>
      <c r="O13" s="40">
        <f>$F13*[3]Расценки!L17</f>
        <v>0</v>
      </c>
      <c r="P13" s="300">
        <f>$F13*[3]Расценки!M17</f>
        <v>0</v>
      </c>
      <c r="Q13" s="40">
        <f>$F13*[3]Расценки!N17</f>
        <v>0</v>
      </c>
      <c r="R13" s="300">
        <f>$F13*[3]Расценки!O17</f>
        <v>0</v>
      </c>
      <c r="S13" s="323">
        <f t="shared" ref="S13:S24" si="0">SUM(I13:R13)</f>
        <v>0</v>
      </c>
    </row>
    <row r="14" spans="1:19" ht="35.25" customHeight="1" collapsed="1">
      <c r="A14" s="553"/>
      <c r="B14" s="189" t="s">
        <v>33</v>
      </c>
      <c r="C14" s="556"/>
      <c r="D14" s="559"/>
      <c r="E14" s="320">
        <f>[3]Расценки!E18</f>
        <v>886.15446366817503</v>
      </c>
      <c r="F14" s="39">
        <v>3.16</v>
      </c>
      <c r="G14" s="322">
        <f>E14*F14</f>
        <v>2800.2481051914333</v>
      </c>
      <c r="H14" s="347">
        <f>G14/$F$200/12</f>
        <v>2.076452435204432E-2</v>
      </c>
      <c r="I14" s="40">
        <f>$F14*[3]Расценки!F18</f>
        <v>1965.1858806812058</v>
      </c>
      <c r="J14" s="300">
        <f>$F14*[3]Расценки!G18</f>
        <v>396.96754789760354</v>
      </c>
      <c r="K14" s="40">
        <f>$F14*[3]Расценки!H18</f>
        <v>0</v>
      </c>
      <c r="L14" s="300">
        <f>$F14*[3]Расценки!I18</f>
        <v>0</v>
      </c>
      <c r="M14" s="40">
        <f>$F14*[3]Расценки!J18</f>
        <v>31.896135832296842</v>
      </c>
      <c r="N14" s="300">
        <f>$F14*[3]Расценки!K18</f>
        <v>0</v>
      </c>
      <c r="O14" s="40">
        <f>$F14*[3]Расценки!L18</f>
        <v>0</v>
      </c>
      <c r="P14" s="300">
        <f>$F14*[3]Расценки!M18</f>
        <v>246.18436334081696</v>
      </c>
      <c r="Q14" s="40">
        <f>$F14*[3]Расценки!N18</f>
        <v>132.01169638759615</v>
      </c>
      <c r="R14" s="300">
        <f>$F14*[3]Расценки!O18</f>
        <v>28.002481051914305</v>
      </c>
      <c r="S14" s="323">
        <f t="shared" si="0"/>
        <v>2800.2481051914338</v>
      </c>
    </row>
    <row r="15" spans="1:19" ht="35.25" hidden="1" customHeight="1" outlineLevel="1">
      <c r="A15" s="553"/>
      <c r="B15" s="190" t="s">
        <v>34</v>
      </c>
      <c r="C15" s="557"/>
      <c r="D15" s="560"/>
      <c r="E15" s="41">
        <f>[3]Расценки!E19</f>
        <v>1036.7428038993685</v>
      </c>
      <c r="F15" s="42"/>
      <c r="G15" s="303">
        <f>E15*F15</f>
        <v>0</v>
      </c>
      <c r="H15" s="345">
        <f>G15/$F$200/12</f>
        <v>0</v>
      </c>
      <c r="I15" s="43">
        <f>$F15*[3]Расценки!F19</f>
        <v>0</v>
      </c>
      <c r="J15" s="301">
        <f>$F15*[3]Расценки!G19</f>
        <v>0</v>
      </c>
      <c r="K15" s="43">
        <f>$F15*[3]Расценки!H19</f>
        <v>0</v>
      </c>
      <c r="L15" s="301">
        <f>$F15*[3]Расценки!I19</f>
        <v>0</v>
      </c>
      <c r="M15" s="43">
        <f>$F15*[3]Расценки!J19</f>
        <v>0</v>
      </c>
      <c r="N15" s="301">
        <f>$F15*[3]Расценки!K19</f>
        <v>0</v>
      </c>
      <c r="O15" s="43">
        <f>$F15*[3]Расценки!L19</f>
        <v>0</v>
      </c>
      <c r="P15" s="301">
        <f>$F15*[3]Расценки!M19</f>
        <v>0</v>
      </c>
      <c r="Q15" s="43">
        <f>$F15*[3]Расценки!N19</f>
        <v>0</v>
      </c>
      <c r="R15" s="301">
        <f>$F15*[3]Расценки!O19</f>
        <v>0</v>
      </c>
      <c r="S15" s="305">
        <f t="shared" si="0"/>
        <v>0</v>
      </c>
    </row>
    <row r="16" spans="1:19" ht="35.25" hidden="1" customHeight="1" outlineLevel="1" collapsed="1">
      <c r="A16" s="553"/>
      <c r="B16" s="187" t="s">
        <v>35</v>
      </c>
      <c r="C16" s="44" t="s">
        <v>26</v>
      </c>
      <c r="D16" s="45" t="s">
        <v>36</v>
      </c>
      <c r="E16" s="46">
        <f>[3]Расценки!E20</f>
        <v>91.092507667149178</v>
      </c>
      <c r="F16" s="47">
        <v>0</v>
      </c>
      <c r="G16" s="48">
        <f>E16*F16</f>
        <v>0</v>
      </c>
      <c r="H16" s="345">
        <f>G16/$F$200/12</f>
        <v>0</v>
      </c>
      <c r="I16" s="49">
        <f>$F16*[3]Расценки!F20</f>
        <v>0</v>
      </c>
      <c r="J16" s="35">
        <f>$F16*[3]Расценки!G20</f>
        <v>0</v>
      </c>
      <c r="K16" s="49">
        <f>$F16*[3]Расценки!H20</f>
        <v>0</v>
      </c>
      <c r="L16" s="35">
        <f>$F16*[3]Расценки!I20</f>
        <v>0</v>
      </c>
      <c r="M16" s="49">
        <f>$F16*[3]Расценки!J20</f>
        <v>0</v>
      </c>
      <c r="N16" s="35">
        <f>$F16*[3]Расценки!K20</f>
        <v>0</v>
      </c>
      <c r="O16" s="49">
        <f>$F16*[3]Расценки!L20</f>
        <v>0</v>
      </c>
      <c r="P16" s="35">
        <f>$F16*[3]Расценки!M20</f>
        <v>0</v>
      </c>
      <c r="Q16" s="49">
        <f>$F16*[3]Расценки!N20</f>
        <v>0</v>
      </c>
      <c r="R16" s="35">
        <f>$F16*[3]Расценки!O20</f>
        <v>0</v>
      </c>
      <c r="S16" s="34">
        <f t="shared" si="0"/>
        <v>0</v>
      </c>
    </row>
    <row r="17" spans="1:19" ht="45" customHeight="1" collapsed="1">
      <c r="A17" s="553"/>
      <c r="B17" s="191" t="s">
        <v>37</v>
      </c>
      <c r="C17" s="36" t="s">
        <v>26</v>
      </c>
      <c r="D17" s="45" t="s">
        <v>38</v>
      </c>
      <c r="E17" s="346">
        <f>[3]Расценки!E21</f>
        <v>802.85536122260203</v>
      </c>
      <c r="F17" s="50">
        <v>0.37590000000000001</v>
      </c>
      <c r="G17" s="322">
        <f>E17*F17</f>
        <v>301.7933302835761</v>
      </c>
      <c r="H17" s="285">
        <f>G17/$F$200/12</f>
        <v>2.2378713315938368E-3</v>
      </c>
      <c r="I17" s="38">
        <f>$F17*[3]Расценки!F21</f>
        <v>211.82372743364385</v>
      </c>
      <c r="J17" s="299">
        <f>$F17*[3]Расценки!G21</f>
        <v>42.788392941596058</v>
      </c>
      <c r="K17" s="38">
        <f>$F17*[3]Расценки!H21</f>
        <v>0</v>
      </c>
      <c r="L17" s="299">
        <f>$F17*[3]Расценки!I21</f>
        <v>0</v>
      </c>
      <c r="M17" s="38">
        <f>$F17*[3]Расценки!J21</f>
        <v>3.7198304353935163</v>
      </c>
      <c r="N17" s="299">
        <f>$F17*[3]Расценки!K21</f>
        <v>0</v>
      </c>
      <c r="O17" s="38">
        <f>$F17*[3]Расценки!L21</f>
        <v>0</v>
      </c>
      <c r="P17" s="299">
        <f>$F17*[3]Расценки!M21</f>
        <v>26.216046313881229</v>
      </c>
      <c r="Q17" s="38">
        <f>$F17*[3]Расценки!N21</f>
        <v>14.22739985622573</v>
      </c>
      <c r="R17" s="299">
        <f>$F17*[3]Расценки!O21</f>
        <v>3.0179333028357558</v>
      </c>
      <c r="S17" s="304">
        <f t="shared" si="0"/>
        <v>301.79333028357615</v>
      </c>
    </row>
    <row r="18" spans="1:19" ht="15" customHeight="1">
      <c r="A18" s="553"/>
      <c r="B18" s="191" t="s">
        <v>39</v>
      </c>
      <c r="C18" s="561" t="s">
        <v>26</v>
      </c>
      <c r="D18" s="564" t="str">
        <f>[2]Расценки!D17</f>
        <v xml:space="preserve">на 100 кв.м. осматриваемой площади </v>
      </c>
      <c r="E18" s="346"/>
      <c r="F18" s="51"/>
      <c r="G18" s="52"/>
      <c r="H18" s="193"/>
      <c r="I18" s="38">
        <f>$F18*[3]Расценки!F22</f>
        <v>0</v>
      </c>
      <c r="J18" s="299">
        <f>$F18*[3]Расценки!G22</f>
        <v>0</v>
      </c>
      <c r="K18" s="38">
        <f>$F18*[3]Расценки!H22</f>
        <v>0</v>
      </c>
      <c r="L18" s="299">
        <f>$F18*[3]Расценки!I22</f>
        <v>0</v>
      </c>
      <c r="M18" s="38">
        <f>$F18*[3]Расценки!J22</f>
        <v>0</v>
      </c>
      <c r="N18" s="299">
        <f>$F18*[3]Расценки!K22</f>
        <v>0</v>
      </c>
      <c r="O18" s="38">
        <f>$F18*[3]Расценки!L22</f>
        <v>0</v>
      </c>
      <c r="P18" s="299">
        <f>$F18*[3]Расценки!M22</f>
        <v>0</v>
      </c>
      <c r="Q18" s="38">
        <f>$F18*[3]Расценки!N22</f>
        <v>0</v>
      </c>
      <c r="R18" s="299">
        <f>$F18*[3]Расценки!O22</f>
        <v>0</v>
      </c>
      <c r="S18" s="304">
        <f t="shared" si="0"/>
        <v>0</v>
      </c>
    </row>
    <row r="19" spans="1:19" ht="15">
      <c r="A19" s="553"/>
      <c r="B19" s="194" t="s">
        <v>40</v>
      </c>
      <c r="C19" s="562"/>
      <c r="D19" s="565"/>
      <c r="E19" s="320">
        <f>[3]Расценки!E23</f>
        <v>401.42768061130101</v>
      </c>
      <c r="F19" s="53">
        <v>7.9</v>
      </c>
      <c r="G19" s="322">
        <f t="shared" ref="G19:G24" si="1">E19*F19</f>
        <v>3171.2786768292781</v>
      </c>
      <c r="H19" s="347">
        <f t="shared" ref="H19:H24" si="2">G19/$F$200/12</f>
        <v>2.3515806756572638E-2</v>
      </c>
      <c r="I19" s="40">
        <f>$F19*[3]Расценки!F23</f>
        <v>2225.8678461369864</v>
      </c>
      <c r="J19" s="300">
        <f>$F19*[3]Расценки!G23</f>
        <v>449.62530491967124</v>
      </c>
      <c r="K19" s="40">
        <f>$F19*[3]Расценки!H23</f>
        <v>0</v>
      </c>
      <c r="L19" s="300">
        <f>$F19*[3]Расценки!I23</f>
        <v>0</v>
      </c>
      <c r="M19" s="40">
        <f>$F19*[3]Расценки!J23</f>
        <v>39.088401755265735</v>
      </c>
      <c r="N19" s="300">
        <f>$F19*[3]Расценки!K23</f>
        <v>0</v>
      </c>
      <c r="O19" s="40">
        <f>$F19*[3]Расценки!L23</f>
        <v>0</v>
      </c>
      <c r="P19" s="300">
        <f>$F19*[3]Расценки!M23</f>
        <v>275.48119962711058</v>
      </c>
      <c r="Q19" s="40">
        <f>$F19*[3]Расценки!N23</f>
        <v>149.50313762195168</v>
      </c>
      <c r="R19" s="300">
        <f>$F19*[3]Расценки!O23</f>
        <v>31.712786768292723</v>
      </c>
      <c r="S19" s="323">
        <f t="shared" si="0"/>
        <v>3171.2786768292781</v>
      </c>
    </row>
    <row r="20" spans="1:19" ht="15">
      <c r="A20" s="553"/>
      <c r="B20" s="194" t="s">
        <v>41</v>
      </c>
      <c r="C20" s="562"/>
      <c r="D20" s="565"/>
      <c r="E20" s="320">
        <f>[3]Расценки!E24</f>
        <v>133.80922687043369</v>
      </c>
      <c r="F20" s="53">
        <v>37.095274999999994</v>
      </c>
      <c r="G20" s="322">
        <f t="shared" si="1"/>
        <v>4963.6900682961259</v>
      </c>
      <c r="H20" s="347">
        <f t="shared" si="2"/>
        <v>3.6806975463372152E-2</v>
      </c>
      <c r="I20" s="40">
        <f>$F20*[3]Расценки!F24</f>
        <v>3483.9316399202185</v>
      </c>
      <c r="J20" s="300">
        <f>$F20*[3]Расценки!G24</f>
        <v>703.75419126388408</v>
      </c>
      <c r="K20" s="40">
        <f>$F20*[3]Расценки!H24</f>
        <v>0</v>
      </c>
      <c r="L20" s="300">
        <f>$F20*[3]Расценки!I24</f>
        <v>0</v>
      </c>
      <c r="M20" s="40">
        <f>$F20*[3]Расценки!J24</f>
        <v>61.181224152829742</v>
      </c>
      <c r="N20" s="300">
        <f>$F20*[3]Расценки!K24</f>
        <v>0</v>
      </c>
      <c r="O20" s="40">
        <f>$F20*[3]Расценки!L24</f>
        <v>0</v>
      </c>
      <c r="P20" s="300">
        <f>$F20*[3]Расценки!M24</f>
        <v>431.1835804851292</v>
      </c>
      <c r="Q20" s="40">
        <f>$F20*[3]Расценки!N24</f>
        <v>234.00253179110305</v>
      </c>
      <c r="R20" s="300">
        <f>$F20*[3]Расценки!O24</f>
        <v>49.636900682961517</v>
      </c>
      <c r="S20" s="323">
        <f t="shared" si="0"/>
        <v>4963.6900682961259</v>
      </c>
    </row>
    <row r="21" spans="1:19" ht="15">
      <c r="A21" s="553"/>
      <c r="B21" s="195" t="s">
        <v>42</v>
      </c>
      <c r="C21" s="563"/>
      <c r="D21" s="566"/>
      <c r="E21" s="41">
        <f>[3]Расценки!E25</f>
        <v>251.56134651641531</v>
      </c>
      <c r="F21" s="54">
        <v>9.6489999999999991</v>
      </c>
      <c r="G21" s="303">
        <f t="shared" si="1"/>
        <v>2427.315432536891</v>
      </c>
      <c r="H21" s="345">
        <f t="shared" si="2"/>
        <v>1.7999137403419341E-2</v>
      </c>
      <c r="I21" s="43">
        <f>$F21*[3]Расценки!F25</f>
        <v>1703.6923980196818</v>
      </c>
      <c r="J21" s="301">
        <f>$F21*[3]Расценки!G25</f>
        <v>344.14586439997572</v>
      </c>
      <c r="K21" s="43">
        <f>$F21*[3]Расценки!H25</f>
        <v>0</v>
      </c>
      <c r="L21" s="301">
        <f>$F21*[3]Расценки!I25</f>
        <v>0</v>
      </c>
      <c r="M21" s="43">
        <f>$F21*[3]Расценки!J25</f>
        <v>29.918493605431685</v>
      </c>
      <c r="N21" s="301">
        <f>$F21*[3]Расценки!K25</f>
        <v>0</v>
      </c>
      <c r="O21" s="43">
        <f>$F21*[3]Расценки!L25</f>
        <v>0</v>
      </c>
      <c r="P21" s="301">
        <f>$F21*[3]Расценки!M25</f>
        <v>210.85493750969366</v>
      </c>
      <c r="Q21" s="43">
        <f>$F21*[3]Расценки!N25</f>
        <v>114.43058467673917</v>
      </c>
      <c r="R21" s="301">
        <f>$F21*[3]Расценки!O25</f>
        <v>24.273154325369028</v>
      </c>
      <c r="S21" s="305">
        <f t="shared" si="0"/>
        <v>2427.315432536891</v>
      </c>
    </row>
    <row r="22" spans="1:19" ht="33.75" customHeight="1">
      <c r="A22" s="553"/>
      <c r="B22" s="187" t="s">
        <v>43</v>
      </c>
      <c r="C22" s="36" t="s">
        <v>26</v>
      </c>
      <c r="D22" s="45" t="str">
        <f>[2]Расценки!D21</f>
        <v xml:space="preserve">на 1000 кв.м. осматриваемой поверхности </v>
      </c>
      <c r="E22" s="55">
        <f>[3]Расценки!E26</f>
        <v>967.75631844259715</v>
      </c>
      <c r="F22" s="341">
        <v>3.0345274999999998</v>
      </c>
      <c r="G22" s="303">
        <f t="shared" si="1"/>
        <v>2936.6831616128179</v>
      </c>
      <c r="H22" s="345">
        <f t="shared" si="2"/>
        <v>2.1776223653360589E-2</v>
      </c>
      <c r="I22" s="49">
        <f>$F22*[3]Расценки!F26</f>
        <v>2051.986994572695</v>
      </c>
      <c r="J22" s="35">
        <f>$F22*[3]Расценки!G26</f>
        <v>414.50137290368434</v>
      </c>
      <c r="K22" s="49">
        <f>$F22*[3]Расценки!H26</f>
        <v>0</v>
      </c>
      <c r="L22" s="35">
        <f>$F22*[3]Расценки!I26</f>
        <v>0</v>
      </c>
      <c r="M22" s="49">
        <f>$F22*[3]Расценки!J26</f>
        <v>36.034885080729765</v>
      </c>
      <c r="N22" s="35">
        <f>$F22*[3]Расценки!K26</f>
        <v>0</v>
      </c>
      <c r="O22" s="49">
        <f>$F22*[3]Расценки!L26</f>
        <v>0</v>
      </c>
      <c r="P22" s="35">
        <f>$F22*[3]Расценки!M26</f>
        <v>266.34944267783379</v>
      </c>
      <c r="Q22" s="49">
        <f>$F22*[3]Расценки!N26</f>
        <v>138.44363476174715</v>
      </c>
      <c r="R22" s="35">
        <f>$F22*[3]Расценки!O26</f>
        <v>29.366831616128071</v>
      </c>
      <c r="S22" s="34">
        <f t="shared" si="0"/>
        <v>2936.6831616128184</v>
      </c>
    </row>
    <row r="23" spans="1:19" ht="33.75" customHeight="1">
      <c r="A23" s="554"/>
      <c r="B23" s="187" t="s">
        <v>44</v>
      </c>
      <c r="C23" s="36" t="s">
        <v>26</v>
      </c>
      <c r="D23" s="45" t="str">
        <f>[2]Расценки!D22</f>
        <v xml:space="preserve">на 1000 кв.м. осматриваемой поверхности </v>
      </c>
      <c r="E23" s="55">
        <f>[3]Расценки!E27</f>
        <v>854.4546586483425</v>
      </c>
      <c r="F23" s="340">
        <v>3.0345274999999998</v>
      </c>
      <c r="G23" s="302">
        <f t="shared" si="1"/>
        <v>2592.8661591715081</v>
      </c>
      <c r="H23" s="345">
        <f t="shared" si="2"/>
        <v>1.9226736518058556E-2</v>
      </c>
      <c r="I23" s="49">
        <f>$F23*[3]Расценки!F27</f>
        <v>1823.9884396201733</v>
      </c>
      <c r="J23" s="35">
        <f>$F23*[3]Расценки!G27</f>
        <v>368.44566480327495</v>
      </c>
      <c r="K23" s="49">
        <f>$F23*[3]Расценки!H27</f>
        <v>0</v>
      </c>
      <c r="L23" s="35">
        <f>$F23*[3]Расценки!I27</f>
        <v>0</v>
      </c>
      <c r="M23" s="49">
        <f>$F23*[3]Расценки!J27</f>
        <v>32.031008960648677</v>
      </c>
      <c r="N23" s="35">
        <f>$F23*[3]Расценки!K27</f>
        <v>0</v>
      </c>
      <c r="O23" s="49">
        <f>$F23*[3]Расценки!L27</f>
        <v>0</v>
      </c>
      <c r="P23" s="35">
        <f>$F23*[3]Расценки!M27</f>
        <v>220.23726526332507</v>
      </c>
      <c r="Q23" s="49">
        <f>$F23*[3]Расценки!N27</f>
        <v>122.23511893237111</v>
      </c>
      <c r="R23" s="35">
        <f>$F23*[3]Расценки!O27</f>
        <v>25.928661591715066</v>
      </c>
      <c r="S23" s="34">
        <f t="shared" si="0"/>
        <v>2592.8661591715081</v>
      </c>
    </row>
    <row r="24" spans="1:19" ht="33.75" hidden="1" customHeight="1" outlineLevel="1">
      <c r="A24" s="567" t="s">
        <v>45</v>
      </c>
      <c r="B24" s="196" t="s">
        <v>46</v>
      </c>
      <c r="C24" s="570" t="s">
        <v>47</v>
      </c>
      <c r="D24" s="570" t="s">
        <v>48</v>
      </c>
      <c r="E24" s="688">
        <f>[3]Расценки!E28</f>
        <v>94.408865958455294</v>
      </c>
      <c r="F24" s="699">
        <v>50</v>
      </c>
      <c r="G24" s="696">
        <f t="shared" si="1"/>
        <v>4720.4432979227649</v>
      </c>
      <c r="H24" s="573">
        <f t="shared" si="2"/>
        <v>3.5003241187966404E-2</v>
      </c>
      <c r="I24" s="668">
        <f>$F24*[3]Расценки!F28</f>
        <v>3140.11128371835</v>
      </c>
      <c r="J24" s="633">
        <f>$F24*[3]Расценки!G28</f>
        <v>634.30247931110659</v>
      </c>
      <c r="K24" s="633">
        <f>$F24*[3]Расценки!H28</f>
        <v>0.84964499999999987</v>
      </c>
      <c r="L24" s="633">
        <f>$F24*[3]Расценки!I28</f>
        <v>194.74849800000001</v>
      </c>
      <c r="M24" s="633">
        <f>$F24*[3]Расценки!J28</f>
        <v>61.710523571240671</v>
      </c>
      <c r="N24" s="633">
        <f>$F24*[3]Расценки!K28</f>
        <v>0</v>
      </c>
      <c r="O24" s="633">
        <f>$F24*[3]Расценки!L28</f>
        <v>0</v>
      </c>
      <c r="P24" s="633">
        <f>$F24*[3]Расценки!M28</f>
        <v>418.98125129790913</v>
      </c>
      <c r="Q24" s="633">
        <f>$F24*[3]Расценки!N28</f>
        <v>222.5351840449303</v>
      </c>
      <c r="R24" s="633">
        <f>$F24*[3]Расценки!O28</f>
        <v>47.204432979227562</v>
      </c>
      <c r="S24" s="633">
        <f t="shared" si="0"/>
        <v>4720.443297922764</v>
      </c>
    </row>
    <row r="25" spans="1:19" ht="33.75" hidden="1" customHeight="1" outlineLevel="1">
      <c r="A25" s="568"/>
      <c r="B25" s="197" t="s">
        <v>49</v>
      </c>
      <c r="C25" s="571"/>
      <c r="D25" s="571"/>
      <c r="E25" s="689"/>
      <c r="F25" s="690"/>
      <c r="G25" s="697"/>
      <c r="H25" s="574"/>
      <c r="I25" s="671"/>
      <c r="J25" s="645"/>
      <c r="K25" s="645"/>
      <c r="L25" s="645"/>
      <c r="M25" s="645"/>
      <c r="N25" s="645"/>
      <c r="O25" s="645"/>
      <c r="P25" s="645"/>
      <c r="Q25" s="645"/>
      <c r="R25" s="645"/>
      <c r="S25" s="645"/>
    </row>
    <row r="26" spans="1:19" ht="33.75" hidden="1" customHeight="1" outlineLevel="1">
      <c r="A26" s="568"/>
      <c r="B26" s="197" t="s">
        <v>50</v>
      </c>
      <c r="C26" s="571"/>
      <c r="D26" s="571"/>
      <c r="E26" s="689"/>
      <c r="F26" s="690"/>
      <c r="G26" s="697"/>
      <c r="H26" s="574"/>
      <c r="I26" s="671"/>
      <c r="J26" s="645"/>
      <c r="K26" s="645"/>
      <c r="L26" s="645"/>
      <c r="M26" s="645"/>
      <c r="N26" s="645"/>
      <c r="O26" s="645"/>
      <c r="P26" s="645"/>
      <c r="Q26" s="645"/>
      <c r="R26" s="645"/>
      <c r="S26" s="645"/>
    </row>
    <row r="27" spans="1:19" ht="33.75" hidden="1" customHeight="1" outlineLevel="1">
      <c r="A27" s="569"/>
      <c r="B27" s="198" t="s">
        <v>51</v>
      </c>
      <c r="C27" s="572"/>
      <c r="D27" s="572"/>
      <c r="E27" s="691"/>
      <c r="F27" s="700"/>
      <c r="G27" s="698"/>
      <c r="H27" s="575"/>
      <c r="I27" s="669"/>
      <c r="J27" s="634"/>
      <c r="K27" s="634"/>
      <c r="L27" s="634"/>
      <c r="M27" s="634"/>
      <c r="N27" s="634"/>
      <c r="O27" s="634"/>
      <c r="P27" s="634"/>
      <c r="Q27" s="634"/>
      <c r="R27" s="634"/>
      <c r="S27" s="634"/>
    </row>
    <row r="28" spans="1:19" ht="45" customHeight="1" collapsed="1">
      <c r="A28" s="576" t="s">
        <v>52</v>
      </c>
      <c r="B28" s="191" t="s">
        <v>53</v>
      </c>
      <c r="C28" s="579" t="s">
        <v>47</v>
      </c>
      <c r="D28" s="570" t="s">
        <v>54</v>
      </c>
      <c r="E28" s="688">
        <f>[3]Расценки!E32</f>
        <v>3.2838193306775016</v>
      </c>
      <c r="F28" s="686">
        <f>F200</f>
        <v>11238.109999999999</v>
      </c>
      <c r="G28" s="640">
        <f>E28*F28</f>
        <v>36903.922858280137</v>
      </c>
      <c r="H28" s="348">
        <f>SUM(H29:H34)</f>
        <v>0.27091647225079235</v>
      </c>
      <c r="I28" s="668">
        <f>$F28*[3]Расценки!F32</f>
        <v>17679.287543517545</v>
      </c>
      <c r="J28" s="633">
        <f>$F28*[3]Расценки!G32</f>
        <v>3576.8603103216733</v>
      </c>
      <c r="K28" s="633">
        <f>$F28*[3]Расценки!H32</f>
        <v>6.1180075226157076</v>
      </c>
      <c r="L28" s="633">
        <f>$F28*[3]Расценки!I32</f>
        <v>10946.005804781938</v>
      </c>
      <c r="M28" s="633">
        <f>$F28*[3]Расценки!J32</f>
        <v>291.21589942065106</v>
      </c>
      <c r="N28" s="633">
        <f>$F28*[3]Расценки!K32</f>
        <v>0</v>
      </c>
      <c r="O28" s="633">
        <f>$F28*[3]Расценки!L32</f>
        <v>0</v>
      </c>
      <c r="P28" s="633">
        <f>$F28*[3]Расценки!M32</f>
        <v>2295.6397008139879</v>
      </c>
      <c r="Q28" s="633">
        <f>$F28*[3]Расценки!N32</f>
        <v>1739.7563633189204</v>
      </c>
      <c r="R28" s="633">
        <f>$F28*[3]Расценки!O32</f>
        <v>369.03922858280066</v>
      </c>
      <c r="S28" s="633">
        <f>SUM(I28:R35)</f>
        <v>36903.92285828013</v>
      </c>
    </row>
    <row r="29" spans="1:19" ht="30">
      <c r="A29" s="577"/>
      <c r="B29" s="199" t="s">
        <v>55</v>
      </c>
      <c r="C29" s="580"/>
      <c r="D29" s="571"/>
      <c r="E29" s="689"/>
      <c r="F29" s="674"/>
      <c r="G29" s="641"/>
      <c r="H29" s="276">
        <f>(175895.78/159452)/12</f>
        <v>9.1927236200653906E-2</v>
      </c>
      <c r="I29" s="671"/>
      <c r="J29" s="645"/>
      <c r="K29" s="645"/>
      <c r="L29" s="645"/>
      <c r="M29" s="645"/>
      <c r="N29" s="645"/>
      <c r="O29" s="645"/>
      <c r="P29" s="645"/>
      <c r="Q29" s="645"/>
      <c r="R29" s="645"/>
      <c r="S29" s="645"/>
    </row>
    <row r="30" spans="1:19" ht="30">
      <c r="A30" s="577"/>
      <c r="B30" s="199" t="s">
        <v>56</v>
      </c>
      <c r="C30" s="580"/>
      <c r="D30" s="571"/>
      <c r="E30" s="689"/>
      <c r="F30" s="674"/>
      <c r="G30" s="641"/>
      <c r="H30" s="670">
        <f>(204713.1/159452)/12</f>
        <v>0.10698783960063217</v>
      </c>
      <c r="I30" s="671"/>
      <c r="J30" s="645"/>
      <c r="K30" s="645"/>
      <c r="L30" s="645"/>
      <c r="M30" s="645"/>
      <c r="N30" s="645"/>
      <c r="O30" s="645"/>
      <c r="P30" s="645"/>
      <c r="Q30" s="645"/>
      <c r="R30" s="645"/>
      <c r="S30" s="645"/>
    </row>
    <row r="31" spans="1:19" ht="30">
      <c r="A31" s="577"/>
      <c r="B31" s="199" t="s">
        <v>57</v>
      </c>
      <c r="C31" s="580"/>
      <c r="D31" s="571"/>
      <c r="E31" s="689"/>
      <c r="F31" s="674"/>
      <c r="G31" s="641"/>
      <c r="H31" s="670"/>
      <c r="I31" s="671"/>
      <c r="J31" s="645"/>
      <c r="K31" s="645"/>
      <c r="L31" s="645"/>
      <c r="M31" s="645"/>
      <c r="N31" s="645"/>
      <c r="O31" s="645"/>
      <c r="P31" s="645"/>
      <c r="Q31" s="645"/>
      <c r="R31" s="645"/>
      <c r="S31" s="645"/>
    </row>
    <row r="32" spans="1:19" ht="15">
      <c r="A32" s="577"/>
      <c r="B32" s="199" t="s">
        <v>58</v>
      </c>
      <c r="C32" s="580"/>
      <c r="D32" s="571"/>
      <c r="E32" s="689"/>
      <c r="F32" s="674"/>
      <c r="G32" s="641"/>
      <c r="H32" s="276">
        <f>(22302/159452)/12</f>
        <v>1.1655545242455411E-2</v>
      </c>
      <c r="I32" s="671"/>
      <c r="J32" s="645"/>
      <c r="K32" s="645"/>
      <c r="L32" s="645"/>
      <c r="M32" s="645"/>
      <c r="N32" s="645"/>
      <c r="O32" s="645"/>
      <c r="P32" s="645"/>
      <c r="Q32" s="645"/>
      <c r="R32" s="645"/>
      <c r="S32" s="645"/>
    </row>
    <row r="33" spans="1:19" ht="15">
      <c r="A33" s="577"/>
      <c r="B33" s="199" t="s">
        <v>59</v>
      </c>
      <c r="C33" s="580"/>
      <c r="D33" s="571"/>
      <c r="E33" s="689"/>
      <c r="F33" s="674"/>
      <c r="G33" s="641"/>
      <c r="H33" s="276">
        <f>(113362/159452)/12</f>
        <v>5.9245624597580045E-2</v>
      </c>
      <c r="I33" s="671"/>
      <c r="J33" s="645"/>
      <c r="K33" s="645"/>
      <c r="L33" s="645"/>
      <c r="M33" s="645"/>
      <c r="N33" s="645"/>
      <c r="O33" s="645"/>
      <c r="P33" s="645"/>
      <c r="Q33" s="645"/>
      <c r="R33" s="645"/>
      <c r="S33" s="645"/>
    </row>
    <row r="34" spans="1:19" ht="15">
      <c r="A34" s="577"/>
      <c r="B34" s="199" t="s">
        <v>60</v>
      </c>
      <c r="C34" s="580"/>
      <c r="D34" s="571"/>
      <c r="E34" s="689"/>
      <c r="F34" s="674"/>
      <c r="G34" s="641"/>
      <c r="H34" s="290">
        <f>(2105.2/159452)/12</f>
        <v>1.1002266094707707E-3</v>
      </c>
      <c r="I34" s="671"/>
      <c r="J34" s="645"/>
      <c r="K34" s="645"/>
      <c r="L34" s="645"/>
      <c r="M34" s="645"/>
      <c r="N34" s="645"/>
      <c r="O34" s="645"/>
      <c r="P34" s="645"/>
      <c r="Q34" s="645"/>
      <c r="R34" s="645"/>
      <c r="S34" s="645"/>
    </row>
    <row r="35" spans="1:19" ht="30" hidden="1" outlineLevel="1">
      <c r="A35" s="578"/>
      <c r="B35" s="199" t="s">
        <v>61</v>
      </c>
      <c r="C35" s="580"/>
      <c r="D35" s="572"/>
      <c r="E35" s="691"/>
      <c r="F35" s="687"/>
      <c r="G35" s="642"/>
      <c r="H35" s="292"/>
      <c r="I35" s="669"/>
      <c r="J35" s="634"/>
      <c r="K35" s="634"/>
      <c r="L35" s="634"/>
      <c r="M35" s="634"/>
      <c r="N35" s="634"/>
      <c r="O35" s="634"/>
      <c r="P35" s="634"/>
      <c r="Q35" s="634"/>
      <c r="R35" s="634"/>
      <c r="S35" s="634"/>
    </row>
    <row r="36" spans="1:19" ht="45" customHeight="1" collapsed="1">
      <c r="A36" s="591" t="s">
        <v>62</v>
      </c>
      <c r="B36" s="191" t="s">
        <v>63</v>
      </c>
      <c r="C36" s="692" t="s">
        <v>64</v>
      </c>
      <c r="D36" s="570" t="s">
        <v>65</v>
      </c>
      <c r="E36" s="688">
        <f>[3]Расценки!E40</f>
        <v>15.808928279838142</v>
      </c>
      <c r="F36" s="686">
        <f>F200</f>
        <v>11238.109999999999</v>
      </c>
      <c r="G36" s="640">
        <f>E36*F36</f>
        <v>177662.47499093181</v>
      </c>
      <c r="H36" s="348">
        <v>1.32</v>
      </c>
      <c r="I36" s="668">
        <f>$F36*[3]Расценки!F40</f>
        <v>60193.541132536055</v>
      </c>
      <c r="J36" s="633">
        <f>$F36*[3]Расценки!G40</f>
        <v>12157.150722604496</v>
      </c>
      <c r="K36" s="633">
        <f>$F36*[3]Расценки!H40</f>
        <v>3358.3827300884609</v>
      </c>
      <c r="L36" s="633">
        <f>$F36*[3]Расценки!I40</f>
        <v>71360.781071898775</v>
      </c>
      <c r="M36" s="633">
        <f>$F36*[3]Расценки!J40</f>
        <v>1012.3249234769931</v>
      </c>
      <c r="N36" s="633">
        <f>$F36*[3]Расценки!K40</f>
        <v>12349.314749731724</v>
      </c>
      <c r="O36" s="633">
        <f>$F36*[3]Расценки!L40</f>
        <v>0</v>
      </c>
      <c r="P36" s="633">
        <f>$F36*[3]Расценки!M40</f>
        <v>7633.6963178233636</v>
      </c>
      <c r="Q36" s="633">
        <f>$F36*[3]Расценки!N40</f>
        <v>7820.6585928625636</v>
      </c>
      <c r="R36" s="633">
        <f>$F36*[3]Расценки!O40</f>
        <v>1776.6247499093292</v>
      </c>
      <c r="S36" s="633">
        <f>SUM(I36:R44)</f>
        <v>177662.47499093178</v>
      </c>
    </row>
    <row r="37" spans="1:19" ht="34.5" customHeight="1">
      <c r="A37" s="553"/>
      <c r="B37" s="199" t="s">
        <v>66</v>
      </c>
      <c r="C37" s="693"/>
      <c r="D37" s="571"/>
      <c r="E37" s="689"/>
      <c r="F37" s="690"/>
      <c r="G37" s="641"/>
      <c r="H37" s="276">
        <v>0.61</v>
      </c>
      <c r="I37" s="671"/>
      <c r="J37" s="645"/>
      <c r="K37" s="645"/>
      <c r="L37" s="645"/>
      <c r="M37" s="645"/>
      <c r="N37" s="645"/>
      <c r="O37" s="645"/>
      <c r="P37" s="645"/>
      <c r="Q37" s="645"/>
      <c r="R37" s="645"/>
      <c r="S37" s="645"/>
    </row>
    <row r="38" spans="1:19" ht="75">
      <c r="A38" s="553"/>
      <c r="B38" s="199" t="s">
        <v>67</v>
      </c>
      <c r="C38" s="693"/>
      <c r="D38" s="571"/>
      <c r="E38" s="689"/>
      <c r="F38" s="690"/>
      <c r="G38" s="641"/>
      <c r="H38" s="276">
        <v>0.03</v>
      </c>
      <c r="I38" s="671"/>
      <c r="J38" s="645"/>
      <c r="K38" s="645"/>
      <c r="L38" s="645"/>
      <c r="M38" s="645"/>
      <c r="N38" s="645"/>
      <c r="O38" s="645"/>
      <c r="P38" s="645"/>
      <c r="Q38" s="645"/>
      <c r="R38" s="645"/>
      <c r="S38" s="645"/>
    </row>
    <row r="39" spans="1:19" ht="45">
      <c r="A39" s="553"/>
      <c r="B39" s="199" t="s">
        <v>68</v>
      </c>
      <c r="C39" s="693"/>
      <c r="D39" s="571"/>
      <c r="E39" s="689"/>
      <c r="F39" s="690"/>
      <c r="G39" s="641"/>
      <c r="H39" s="276">
        <v>0.16</v>
      </c>
      <c r="I39" s="671"/>
      <c r="J39" s="645"/>
      <c r="K39" s="645"/>
      <c r="L39" s="645"/>
      <c r="M39" s="645"/>
      <c r="N39" s="645"/>
      <c r="O39" s="645"/>
      <c r="P39" s="645"/>
      <c r="Q39" s="645"/>
      <c r="R39" s="645"/>
      <c r="S39" s="645"/>
    </row>
    <row r="40" spans="1:19" ht="45">
      <c r="A40" s="553"/>
      <c r="B40" s="199" t="s">
        <v>69</v>
      </c>
      <c r="C40" s="693"/>
      <c r="D40" s="571"/>
      <c r="E40" s="689"/>
      <c r="F40" s="690"/>
      <c r="G40" s="641"/>
      <c r="H40" s="276">
        <v>0.01</v>
      </c>
      <c r="I40" s="671"/>
      <c r="J40" s="645"/>
      <c r="K40" s="645"/>
      <c r="L40" s="645"/>
      <c r="M40" s="645"/>
      <c r="N40" s="645"/>
      <c r="O40" s="645"/>
      <c r="P40" s="645"/>
      <c r="Q40" s="645"/>
      <c r="R40" s="645"/>
      <c r="S40" s="645"/>
    </row>
    <row r="41" spans="1:19" ht="60">
      <c r="A41" s="553"/>
      <c r="B41" s="199" t="s">
        <v>70</v>
      </c>
      <c r="C41" s="693"/>
      <c r="D41" s="571"/>
      <c r="E41" s="689"/>
      <c r="F41" s="690"/>
      <c r="G41" s="641"/>
      <c r="H41" s="276">
        <v>0.39</v>
      </c>
      <c r="I41" s="671"/>
      <c r="J41" s="645"/>
      <c r="K41" s="645"/>
      <c r="L41" s="645"/>
      <c r="M41" s="645"/>
      <c r="N41" s="645"/>
      <c r="O41" s="645"/>
      <c r="P41" s="645"/>
      <c r="Q41" s="645"/>
      <c r="R41" s="645"/>
      <c r="S41" s="645"/>
    </row>
    <row r="42" spans="1:19" ht="15">
      <c r="A42" s="553"/>
      <c r="B42" s="199" t="s">
        <v>71</v>
      </c>
      <c r="C42" s="693"/>
      <c r="D42" s="571"/>
      <c r="E42" s="689"/>
      <c r="F42" s="690"/>
      <c r="G42" s="641"/>
      <c r="H42" s="276">
        <v>7.0000000000000007E-2</v>
      </c>
      <c r="I42" s="671"/>
      <c r="J42" s="645"/>
      <c r="K42" s="645"/>
      <c r="L42" s="645"/>
      <c r="M42" s="645"/>
      <c r="N42" s="645"/>
      <c r="O42" s="645"/>
      <c r="P42" s="645"/>
      <c r="Q42" s="645"/>
      <c r="R42" s="645"/>
      <c r="S42" s="645"/>
    </row>
    <row r="43" spans="1:19" ht="15">
      <c r="A43" s="553"/>
      <c r="B43" s="199" t="s">
        <v>72</v>
      </c>
      <c r="C43" s="693"/>
      <c r="D43" s="571"/>
      <c r="E43" s="689"/>
      <c r="F43" s="690"/>
      <c r="G43" s="641"/>
      <c r="H43" s="290">
        <v>4.7E-2</v>
      </c>
      <c r="I43" s="671"/>
      <c r="J43" s="645"/>
      <c r="K43" s="645"/>
      <c r="L43" s="645"/>
      <c r="M43" s="645"/>
      <c r="N43" s="645"/>
      <c r="O43" s="645"/>
      <c r="P43" s="645"/>
      <c r="Q43" s="645"/>
      <c r="R43" s="645"/>
      <c r="S43" s="645"/>
    </row>
    <row r="44" spans="1:19" ht="30.75" thickBot="1">
      <c r="A44" s="553"/>
      <c r="B44" s="199" t="s">
        <v>73</v>
      </c>
      <c r="C44" s="693"/>
      <c r="D44" s="571"/>
      <c r="E44" s="689"/>
      <c r="F44" s="690"/>
      <c r="G44" s="641"/>
      <c r="H44" s="291">
        <v>2.5999999999999999E-3</v>
      </c>
      <c r="I44" s="669"/>
      <c r="J44" s="634"/>
      <c r="K44" s="634"/>
      <c r="L44" s="634"/>
      <c r="M44" s="634"/>
      <c r="N44" s="634"/>
      <c r="O44" s="634"/>
      <c r="P44" s="634"/>
      <c r="Q44" s="634"/>
      <c r="R44" s="634"/>
      <c r="S44" s="634"/>
    </row>
    <row r="45" spans="1:19" ht="56.25" customHeight="1" thickBot="1">
      <c r="A45" s="56" t="s">
        <v>74</v>
      </c>
      <c r="B45" s="200" t="s">
        <v>75</v>
      </c>
      <c r="C45" s="57"/>
      <c r="D45" s="57"/>
      <c r="E45" s="58"/>
      <c r="F45" s="18"/>
      <c r="G45" s="16"/>
      <c r="H45" s="59">
        <f>H46+H51+H86+H87+H88+H104</f>
        <v>4.5525257344914252</v>
      </c>
      <c r="I45" s="49"/>
      <c r="J45" s="60"/>
      <c r="K45" s="60"/>
      <c r="L45" s="60"/>
      <c r="M45" s="60"/>
      <c r="N45" s="60"/>
      <c r="O45" s="60"/>
      <c r="P45" s="60"/>
      <c r="Q45" s="60"/>
      <c r="R45" s="60"/>
      <c r="S45" s="61"/>
    </row>
    <row r="46" spans="1:19" ht="22.5" customHeight="1">
      <c r="A46" s="553" t="s">
        <v>76</v>
      </c>
      <c r="B46" s="201" t="s">
        <v>77</v>
      </c>
      <c r="C46" s="202"/>
      <c r="D46" s="203"/>
      <c r="E46" s="62"/>
      <c r="F46" s="39"/>
      <c r="G46" s="63"/>
      <c r="H46" s="204">
        <f>SUM(H47:H50)</f>
        <v>0.34464392717201869</v>
      </c>
      <c r="I46" s="40"/>
      <c r="J46" s="64"/>
      <c r="K46" s="65"/>
      <c r="L46" s="65"/>
      <c r="M46" s="65"/>
      <c r="N46" s="65"/>
      <c r="O46" s="65"/>
      <c r="P46" s="65"/>
      <c r="Q46" s="65"/>
      <c r="R46" s="66"/>
      <c r="S46" s="67"/>
    </row>
    <row r="47" spans="1:19" ht="27" customHeight="1">
      <c r="A47" s="553"/>
      <c r="B47" s="205" t="s">
        <v>78</v>
      </c>
      <c r="C47" s="311" t="s">
        <v>79</v>
      </c>
      <c r="D47" s="328" t="s">
        <v>80</v>
      </c>
      <c r="E47" s="62">
        <f>[3]Расценки!E51</f>
        <v>120</v>
      </c>
      <c r="F47" s="68">
        <v>200</v>
      </c>
      <c r="G47" s="327">
        <f>E47*F47</f>
        <v>24000</v>
      </c>
      <c r="H47" s="347">
        <f>G47/F200/12</f>
        <v>0.17796586792619043</v>
      </c>
      <c r="I47" s="40">
        <f>$F47*[3]Расценки!F51</f>
        <v>0</v>
      </c>
      <c r="J47" s="69">
        <f>$F47*[3]Расценки!G51</f>
        <v>0</v>
      </c>
      <c r="K47" s="69">
        <f>$F47*[3]Расценки!H51</f>
        <v>0</v>
      </c>
      <c r="L47" s="69">
        <f>$F47*[3]Расценки!I51</f>
        <v>0</v>
      </c>
      <c r="M47" s="69">
        <f>$F47*[3]Расценки!J51</f>
        <v>0</v>
      </c>
      <c r="N47" s="69">
        <f>$F47*[3]Расценки!K51</f>
        <v>24000</v>
      </c>
      <c r="O47" s="69">
        <f>$F47*[3]Расценки!L51</f>
        <v>0</v>
      </c>
      <c r="P47" s="69">
        <f>$F47*[3]Расценки!M51</f>
        <v>0</v>
      </c>
      <c r="Q47" s="69">
        <f>$F47*[3]Расценки!N51</f>
        <v>0</v>
      </c>
      <c r="R47" s="69">
        <f>$F47*[3]Расценки!O51</f>
        <v>0</v>
      </c>
      <c r="S47" s="70">
        <f>SUM(I47:R47)</f>
        <v>24000</v>
      </c>
    </row>
    <row r="48" spans="1:19" ht="15">
      <c r="A48" s="553"/>
      <c r="B48" s="205" t="s">
        <v>81</v>
      </c>
      <c r="C48" s="311" t="s">
        <v>82</v>
      </c>
      <c r="D48" s="328" t="s">
        <v>83</v>
      </c>
      <c r="E48" s="62">
        <f>[3]Расценки!E52</f>
        <v>36</v>
      </c>
      <c r="F48" s="68">
        <v>200</v>
      </c>
      <c r="G48" s="327">
        <f>E48*F48</f>
        <v>7200</v>
      </c>
      <c r="H48" s="347">
        <f>G48/F200/12</f>
        <v>5.3389760377857136E-2</v>
      </c>
      <c r="I48" s="40">
        <f>$F48*[3]Расценки!F52</f>
        <v>0</v>
      </c>
      <c r="J48" s="69">
        <f>$F48*[3]Расценки!G52</f>
        <v>0</v>
      </c>
      <c r="K48" s="69">
        <f>$F48*[3]Расценки!H52</f>
        <v>0</v>
      </c>
      <c r="L48" s="69">
        <f>$F48*[3]Расценки!I52</f>
        <v>0</v>
      </c>
      <c r="M48" s="69">
        <f>$F48*[3]Расценки!J52</f>
        <v>0</v>
      </c>
      <c r="N48" s="69">
        <f>$F48*[3]Расценки!K52</f>
        <v>7200</v>
      </c>
      <c r="O48" s="69">
        <f>$F48*[3]Расценки!L52</f>
        <v>0</v>
      </c>
      <c r="P48" s="69">
        <f>$F48*[3]Расценки!M52</f>
        <v>0</v>
      </c>
      <c r="Q48" s="69">
        <f>$F48*[3]Расценки!N52</f>
        <v>0</v>
      </c>
      <c r="R48" s="69">
        <f>$F48*[3]Расценки!O52</f>
        <v>0</v>
      </c>
      <c r="S48" s="70">
        <f>SUM(I48:R48)</f>
        <v>7200</v>
      </c>
    </row>
    <row r="49" spans="1:19" ht="22.5">
      <c r="A49" s="553"/>
      <c r="B49" s="205" t="s">
        <v>84</v>
      </c>
      <c r="C49" s="71" t="s">
        <v>85</v>
      </c>
      <c r="D49" s="328" t="s">
        <v>86</v>
      </c>
      <c r="E49" s="62">
        <f>[3]Расценки!E53</f>
        <v>44.387955996203438</v>
      </c>
      <c r="F49" s="72">
        <v>200</v>
      </c>
      <c r="G49" s="327">
        <f>E49*F49</f>
        <v>8877.5911992406873</v>
      </c>
      <c r="H49" s="347">
        <f>G49/F200/12</f>
        <v>6.5829509286115792E-2</v>
      </c>
      <c r="I49" s="40">
        <f>$F49*[3]Расценки!F53</f>
        <v>6261.2316347031947</v>
      </c>
      <c r="J49" s="69">
        <f>$F49*[3]Расценки!G53</f>
        <v>1264.7687902100454</v>
      </c>
      <c r="K49" s="69">
        <f>$F49*[3]Расценки!H53</f>
        <v>0</v>
      </c>
      <c r="L49" s="69">
        <f>$F49*[3]Расценки!I53</f>
        <v>0</v>
      </c>
      <c r="M49" s="69">
        <f>$F49*[3]Расценки!J53</f>
        <v>144.98906095094236</v>
      </c>
      <c r="N49" s="69">
        <f>$F49*[3]Расценки!K53</f>
        <v>0</v>
      </c>
      <c r="O49" s="69">
        <f>$F49*[3]Расценки!L53</f>
        <v>0</v>
      </c>
      <c r="P49" s="69">
        <f>$F49*[3]Расценки!M53</f>
        <v>699.31078770560794</v>
      </c>
      <c r="Q49" s="69">
        <f>$F49*[3]Расценки!N53</f>
        <v>418.51501367848954</v>
      </c>
      <c r="R49" s="69">
        <f>$F49*[3]Расценки!O53</f>
        <v>88.775911992406975</v>
      </c>
      <c r="S49" s="70">
        <f>SUM(I49:R49)</f>
        <v>8877.5911992406855</v>
      </c>
    </row>
    <row r="50" spans="1:19" ht="33.75">
      <c r="A50" s="554"/>
      <c r="B50" s="206" t="s">
        <v>87</v>
      </c>
      <c r="C50" s="73" t="s">
        <v>64</v>
      </c>
      <c r="D50" s="329" t="s">
        <v>88</v>
      </c>
      <c r="E50" s="55">
        <f>[3]Расценки!E54</f>
        <v>51.201321387623459</v>
      </c>
      <c r="F50" s="42">
        <v>125</v>
      </c>
      <c r="G50" s="333">
        <f>E50*F50</f>
        <v>6400.1651734529323</v>
      </c>
      <c r="H50" s="345">
        <f>G50/F200/12</f>
        <v>4.745878958185535E-2</v>
      </c>
      <c r="I50" s="40">
        <f>$F50*[3]Расценки!F54</f>
        <v>4390.6886838356168</v>
      </c>
      <c r="J50" s="69">
        <f>$F50*[3]Расценки!G54</f>
        <v>886.91911413479431</v>
      </c>
      <c r="K50" s="69">
        <f>$F50*[3]Расценки!H54</f>
        <v>0</v>
      </c>
      <c r="L50" s="69">
        <f>$F50*[3]Расценки!I54</f>
        <v>189.33720267000001</v>
      </c>
      <c r="M50" s="69">
        <f>$F50*[3]Расценки!J54</f>
        <v>77.104758736652855</v>
      </c>
      <c r="N50" s="69">
        <f>$F50*[3]Расценки!K54</f>
        <v>0</v>
      </c>
      <c r="O50" s="69">
        <f>$F50*[3]Расценки!L54</f>
        <v>0</v>
      </c>
      <c r="P50" s="69">
        <f>$F50*[3]Расценки!M54</f>
        <v>490.3916898785576</v>
      </c>
      <c r="Q50" s="69">
        <f>$F50*[3]Расценки!N54</f>
        <v>301.72207246278117</v>
      </c>
      <c r="R50" s="69">
        <f>$F50*[3]Расценки!O54</f>
        <v>64.001651734529332</v>
      </c>
      <c r="S50" s="74">
        <f>SUM(I50:R50)</f>
        <v>6400.1651734529323</v>
      </c>
    </row>
    <row r="51" spans="1:19" ht="30">
      <c r="A51" s="339" t="s">
        <v>89</v>
      </c>
      <c r="B51" s="184" t="s">
        <v>90</v>
      </c>
      <c r="C51" s="207"/>
      <c r="D51" s="329"/>
      <c r="E51" s="55"/>
      <c r="F51" s="75"/>
      <c r="G51" s="33"/>
      <c r="H51" s="208">
        <f>H52+H66+H81</f>
        <v>1.7894000000000001</v>
      </c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</row>
    <row r="52" spans="1:19" ht="35.25" customHeight="1">
      <c r="A52" s="76" t="s">
        <v>91</v>
      </c>
      <c r="B52" s="191" t="s">
        <v>92</v>
      </c>
      <c r="C52" s="77"/>
      <c r="D52" s="570" t="s">
        <v>65</v>
      </c>
      <c r="E52" s="688">
        <f>[3]Расценки!E57</f>
        <v>9.6576620290549595</v>
      </c>
      <c r="F52" s="686">
        <f>F200</f>
        <v>11238.109999999999</v>
      </c>
      <c r="G52" s="640">
        <f>E52*F52</f>
        <v>108533.86822534281</v>
      </c>
      <c r="H52" s="270">
        <f>H53+H55</f>
        <v>0.8044</v>
      </c>
      <c r="I52" s="668">
        <f>$F52*[3]Расценки!F57</f>
        <v>62055.0147653186</v>
      </c>
      <c r="J52" s="633">
        <f>$F52*[3]Расценки!G57</f>
        <v>12535.112982594352</v>
      </c>
      <c r="K52" s="633">
        <f>$F52*[3]Расценки!H57</f>
        <v>349.22413196897298</v>
      </c>
      <c r="L52" s="633">
        <f>$F52*[3]Расценки!I57</f>
        <v>19119.511303604639</v>
      </c>
      <c r="M52" s="633">
        <f>$F52*[3]Расценки!J57</f>
        <v>1346.4981606795266</v>
      </c>
      <c r="N52" s="633">
        <f>$F52*[3]Расценки!K57</f>
        <v>0</v>
      </c>
      <c r="O52" s="633">
        <f>$F52*[3]Расценки!L57</f>
        <v>0</v>
      </c>
      <c r="P52" s="633">
        <f>$F52*[3]Расценки!M57</f>
        <v>6926.5715540142774</v>
      </c>
      <c r="Q52" s="633">
        <f>$F52*[3]Расценки!N57</f>
        <v>5116.5966449090183</v>
      </c>
      <c r="R52" s="633">
        <f>$F52*[3]Расценки!O57</f>
        <v>1085.3386822534355</v>
      </c>
      <c r="S52" s="633">
        <f>SUM(I52:R63)</f>
        <v>108533.86822534284</v>
      </c>
    </row>
    <row r="53" spans="1:19" ht="48.75" customHeight="1">
      <c r="A53" s="78"/>
      <c r="B53" s="199" t="s">
        <v>93</v>
      </c>
      <c r="C53" s="334" t="s">
        <v>94</v>
      </c>
      <c r="D53" s="571"/>
      <c r="E53" s="689"/>
      <c r="F53" s="674"/>
      <c r="G53" s="641"/>
      <c r="H53" s="670">
        <v>0.5</v>
      </c>
      <c r="I53" s="671"/>
      <c r="J53" s="645"/>
      <c r="K53" s="645"/>
      <c r="L53" s="645"/>
      <c r="M53" s="645"/>
      <c r="N53" s="645"/>
      <c r="O53" s="645"/>
      <c r="P53" s="645"/>
      <c r="Q53" s="645"/>
      <c r="R53" s="645"/>
      <c r="S53" s="645"/>
    </row>
    <row r="54" spans="1:19" ht="67.5" customHeight="1">
      <c r="A54" s="79"/>
      <c r="B54" s="199" t="s">
        <v>95</v>
      </c>
      <c r="C54" s="334" t="s">
        <v>96</v>
      </c>
      <c r="D54" s="571"/>
      <c r="E54" s="689"/>
      <c r="F54" s="674"/>
      <c r="G54" s="641"/>
      <c r="H54" s="670"/>
      <c r="I54" s="671"/>
      <c r="J54" s="645"/>
      <c r="K54" s="645"/>
      <c r="L54" s="645"/>
      <c r="M54" s="645"/>
      <c r="N54" s="645"/>
      <c r="O54" s="645"/>
      <c r="P54" s="645"/>
      <c r="Q54" s="645"/>
      <c r="R54" s="645"/>
      <c r="S54" s="645"/>
    </row>
    <row r="55" spans="1:19" ht="35.25" customHeight="1">
      <c r="A55" s="79"/>
      <c r="B55" s="199" t="s">
        <v>97</v>
      </c>
      <c r="C55" s="583" t="s">
        <v>98</v>
      </c>
      <c r="D55" s="571"/>
      <c r="E55" s="689"/>
      <c r="F55" s="674"/>
      <c r="G55" s="641"/>
      <c r="H55" s="347">
        <f>SUM(H56:H63)</f>
        <v>0.3044</v>
      </c>
      <c r="I55" s="671"/>
      <c r="J55" s="645"/>
      <c r="K55" s="645"/>
      <c r="L55" s="645"/>
      <c r="M55" s="645"/>
      <c r="N55" s="645"/>
      <c r="O55" s="645"/>
      <c r="P55" s="645"/>
      <c r="Q55" s="645"/>
      <c r="R55" s="645"/>
      <c r="S55" s="645"/>
    </row>
    <row r="56" spans="1:19" ht="30">
      <c r="A56" s="79"/>
      <c r="B56" s="199" t="s">
        <v>99</v>
      </c>
      <c r="C56" s="583"/>
      <c r="D56" s="571"/>
      <c r="E56" s="689"/>
      <c r="F56" s="674"/>
      <c r="G56" s="641"/>
      <c r="H56" s="295">
        <v>0.02</v>
      </c>
      <c r="I56" s="671"/>
      <c r="J56" s="645"/>
      <c r="K56" s="645"/>
      <c r="L56" s="645"/>
      <c r="M56" s="645"/>
      <c r="N56" s="645"/>
      <c r="O56" s="645"/>
      <c r="P56" s="645"/>
      <c r="Q56" s="645"/>
      <c r="R56" s="645"/>
      <c r="S56" s="645"/>
    </row>
    <row r="57" spans="1:19" ht="15">
      <c r="A57" s="79"/>
      <c r="B57" s="199" t="s">
        <v>100</v>
      </c>
      <c r="C57" s="583"/>
      <c r="D57" s="571"/>
      <c r="E57" s="689"/>
      <c r="F57" s="674"/>
      <c r="G57" s="641"/>
      <c r="H57" s="296">
        <v>2.0000000000000001E-4</v>
      </c>
      <c r="I57" s="671"/>
      <c r="J57" s="645"/>
      <c r="K57" s="645"/>
      <c r="L57" s="645"/>
      <c r="M57" s="645"/>
      <c r="N57" s="645"/>
      <c r="O57" s="645"/>
      <c r="P57" s="645"/>
      <c r="Q57" s="645"/>
      <c r="R57" s="645"/>
      <c r="S57" s="645"/>
    </row>
    <row r="58" spans="1:19" ht="15">
      <c r="A58" s="79"/>
      <c r="B58" s="199" t="s">
        <v>101</v>
      </c>
      <c r="C58" s="583"/>
      <c r="D58" s="571"/>
      <c r="E58" s="689"/>
      <c r="F58" s="674"/>
      <c r="G58" s="641"/>
      <c r="H58" s="295">
        <v>0.02</v>
      </c>
      <c r="I58" s="671"/>
      <c r="J58" s="645"/>
      <c r="K58" s="645"/>
      <c r="L58" s="645"/>
      <c r="M58" s="645"/>
      <c r="N58" s="645"/>
      <c r="O58" s="645"/>
      <c r="P58" s="645"/>
      <c r="Q58" s="645"/>
      <c r="R58" s="645"/>
      <c r="S58" s="645"/>
    </row>
    <row r="59" spans="1:19" ht="15">
      <c r="A59" s="79"/>
      <c r="B59" s="199" t="s">
        <v>102</v>
      </c>
      <c r="C59" s="583"/>
      <c r="D59" s="571"/>
      <c r="E59" s="689"/>
      <c r="F59" s="674"/>
      <c r="G59" s="641"/>
      <c r="H59" s="296">
        <v>2.0000000000000001E-4</v>
      </c>
      <c r="I59" s="671"/>
      <c r="J59" s="645"/>
      <c r="K59" s="645"/>
      <c r="L59" s="645"/>
      <c r="M59" s="645"/>
      <c r="N59" s="645"/>
      <c r="O59" s="645"/>
      <c r="P59" s="645"/>
      <c r="Q59" s="645"/>
      <c r="R59" s="645"/>
      <c r="S59" s="645"/>
    </row>
    <row r="60" spans="1:19" ht="15">
      <c r="A60" s="79"/>
      <c r="B60" s="199" t="s">
        <v>103</v>
      </c>
      <c r="C60" s="583"/>
      <c r="D60" s="571"/>
      <c r="E60" s="689"/>
      <c r="F60" s="674"/>
      <c r="G60" s="641"/>
      <c r="H60" s="297">
        <v>4.0000000000000001E-3</v>
      </c>
      <c r="I60" s="671"/>
      <c r="J60" s="645"/>
      <c r="K60" s="645"/>
      <c r="L60" s="645"/>
      <c r="M60" s="645"/>
      <c r="N60" s="645"/>
      <c r="O60" s="645"/>
      <c r="P60" s="645"/>
      <c r="Q60" s="645"/>
      <c r="R60" s="645"/>
      <c r="S60" s="645"/>
    </row>
    <row r="61" spans="1:19" ht="30">
      <c r="A61" s="79"/>
      <c r="B61" s="199" t="s">
        <v>104</v>
      </c>
      <c r="C61" s="583"/>
      <c r="D61" s="571"/>
      <c r="E61" s="689"/>
      <c r="F61" s="674"/>
      <c r="G61" s="641"/>
      <c r="H61" s="295">
        <v>0.05</v>
      </c>
      <c r="I61" s="671"/>
      <c r="J61" s="645"/>
      <c r="K61" s="645"/>
      <c r="L61" s="645"/>
      <c r="M61" s="645"/>
      <c r="N61" s="645"/>
      <c r="O61" s="645"/>
      <c r="P61" s="645"/>
      <c r="Q61" s="645"/>
      <c r="R61" s="645"/>
      <c r="S61" s="645"/>
    </row>
    <row r="62" spans="1:19" ht="15">
      <c r="A62" s="79"/>
      <c r="B62" s="199" t="s">
        <v>105</v>
      </c>
      <c r="C62" s="583"/>
      <c r="D62" s="571"/>
      <c r="E62" s="689"/>
      <c r="F62" s="674"/>
      <c r="G62" s="641"/>
      <c r="H62" s="295">
        <v>0.19</v>
      </c>
      <c r="I62" s="671"/>
      <c r="J62" s="645"/>
      <c r="K62" s="645"/>
      <c r="L62" s="645"/>
      <c r="M62" s="645"/>
      <c r="N62" s="645"/>
      <c r="O62" s="645"/>
      <c r="P62" s="645"/>
      <c r="Q62" s="645"/>
      <c r="R62" s="645"/>
      <c r="S62" s="645"/>
    </row>
    <row r="63" spans="1:19" ht="15">
      <c r="A63" s="79"/>
      <c r="B63" s="199" t="s">
        <v>106</v>
      </c>
      <c r="C63" s="583"/>
      <c r="D63" s="571"/>
      <c r="E63" s="689"/>
      <c r="F63" s="674"/>
      <c r="G63" s="641"/>
      <c r="H63" s="295">
        <v>0.02</v>
      </c>
      <c r="I63" s="671"/>
      <c r="J63" s="645"/>
      <c r="K63" s="645"/>
      <c r="L63" s="645"/>
      <c r="M63" s="645"/>
      <c r="N63" s="645"/>
      <c r="O63" s="645"/>
      <c r="P63" s="645"/>
      <c r="Q63" s="645"/>
      <c r="R63" s="645"/>
      <c r="S63" s="645"/>
    </row>
    <row r="64" spans="1:19" ht="51" hidden="1" outlineLevel="1">
      <c r="A64" s="80"/>
      <c r="B64" s="209" t="s">
        <v>107</v>
      </c>
      <c r="C64" s="81" t="s">
        <v>108</v>
      </c>
      <c r="D64" s="329" t="s">
        <v>109</v>
      </c>
      <c r="E64" s="55">
        <f>[3]Расценки!E68</f>
        <v>1458.7269026708257</v>
      </c>
      <c r="F64" s="82">
        <v>0</v>
      </c>
      <c r="G64" s="333">
        <f>E64*F64</f>
        <v>0</v>
      </c>
      <c r="H64" s="345">
        <f>G64/F200/12</f>
        <v>0</v>
      </c>
      <c r="I64" s="305">
        <f>$F64*[3]Расценки!F68</f>
        <v>0</v>
      </c>
      <c r="J64" s="305">
        <f>$F64*[3]Расценки!G68</f>
        <v>0</v>
      </c>
      <c r="K64" s="305">
        <f>$F64*[3]Расценки!H68</f>
        <v>0</v>
      </c>
      <c r="L64" s="305">
        <f>$F64*[3]Расценки!I68</f>
        <v>0</v>
      </c>
      <c r="M64" s="305">
        <f>$F64*[3]Расценки!J68</f>
        <v>0</v>
      </c>
      <c r="N64" s="305">
        <f>$F64*[3]Расценки!K68</f>
        <v>0</v>
      </c>
      <c r="O64" s="305">
        <f>$F64*[3]Расценки!L68</f>
        <v>0</v>
      </c>
      <c r="P64" s="305">
        <f>$F64*[3]Расценки!M68</f>
        <v>0</v>
      </c>
      <c r="Q64" s="305">
        <f>$F64*[3]Расценки!N68</f>
        <v>0</v>
      </c>
      <c r="R64" s="305">
        <f>$F64*[3]Расценки!O68</f>
        <v>0</v>
      </c>
      <c r="S64" s="305">
        <f>SUM(I64:R64)</f>
        <v>0</v>
      </c>
    </row>
    <row r="65" spans="1:19" ht="30" collapsed="1">
      <c r="A65" s="76" t="s">
        <v>91</v>
      </c>
      <c r="B65" s="191" t="s">
        <v>110</v>
      </c>
      <c r="C65" s="106"/>
      <c r="D65" s="83"/>
      <c r="E65" s="84"/>
      <c r="F65" s="37"/>
      <c r="G65" s="332"/>
      <c r="H65" s="344"/>
      <c r="I65" s="323"/>
      <c r="J65" s="323"/>
      <c r="K65" s="323"/>
      <c r="L65" s="323"/>
      <c r="M65" s="323"/>
      <c r="N65" s="323"/>
      <c r="O65" s="323"/>
      <c r="P65" s="323"/>
      <c r="Q65" s="323"/>
      <c r="R65" s="323"/>
      <c r="S65" s="323"/>
    </row>
    <row r="66" spans="1:19" ht="24.75" customHeight="1">
      <c r="A66" s="210"/>
      <c r="B66" s="211" t="s">
        <v>111</v>
      </c>
      <c r="C66" s="212"/>
      <c r="D66" s="571" t="s">
        <v>65</v>
      </c>
      <c r="E66" s="675">
        <f>[3]Расценки!E71</f>
        <v>6.1304232773939304</v>
      </c>
      <c r="F66" s="674">
        <f>F200</f>
        <v>11238.109999999999</v>
      </c>
      <c r="G66" s="641">
        <f>E66*F66</f>
        <v>68894.371137913491</v>
      </c>
      <c r="H66" s="298">
        <f>H67+H68</f>
        <v>0.51</v>
      </c>
      <c r="I66" s="671">
        <f>$F66*[3]Расценки!F71</f>
        <v>29272.030026117271</v>
      </c>
      <c r="J66" s="645">
        <f>$F66*[3]Расценки!G71</f>
        <v>5912.9500652756897</v>
      </c>
      <c r="K66" s="645">
        <f>$F66*[3]Расценки!H71</f>
        <v>149.51497721732977</v>
      </c>
      <c r="L66" s="645">
        <f>$F66*[3]Расценки!I71</f>
        <v>20182.352060859641</v>
      </c>
      <c r="M66" s="645">
        <f>$F66*[3]Расценки!J71</f>
        <v>631.36401632592117</v>
      </c>
      <c r="N66" s="645">
        <f>$F66*[3]Расценки!K71</f>
        <v>0</v>
      </c>
      <c r="O66" s="645">
        <f>$F66*[3]Расценки!L71</f>
        <v>0</v>
      </c>
      <c r="P66" s="645">
        <f>$F66*[3]Расценки!M71</f>
        <v>8809.3387842368811</v>
      </c>
      <c r="Q66" s="645">
        <f>$F66*[3]Расценки!N71</f>
        <v>3247.8774965016369</v>
      </c>
      <c r="R66" s="645">
        <f>$F66*[3]Расценки!O71</f>
        <v>688.94371137913697</v>
      </c>
      <c r="S66" s="645">
        <f>SUM(I66:R72)</f>
        <v>68894.371137913506</v>
      </c>
    </row>
    <row r="67" spans="1:19" ht="60">
      <c r="A67" s="210"/>
      <c r="B67" s="213" t="s">
        <v>112</v>
      </c>
      <c r="C67" s="314" t="s">
        <v>94</v>
      </c>
      <c r="D67" s="571"/>
      <c r="E67" s="677"/>
      <c r="F67" s="674"/>
      <c r="G67" s="641"/>
      <c r="H67" s="276">
        <v>0.19</v>
      </c>
      <c r="I67" s="671"/>
      <c r="J67" s="645"/>
      <c r="K67" s="645"/>
      <c r="L67" s="645"/>
      <c r="M67" s="645"/>
      <c r="N67" s="645"/>
      <c r="O67" s="645"/>
      <c r="P67" s="645"/>
      <c r="Q67" s="645"/>
      <c r="R67" s="645"/>
      <c r="S67" s="645"/>
    </row>
    <row r="68" spans="1:19" ht="15">
      <c r="A68" s="210"/>
      <c r="B68" s="213" t="s">
        <v>113</v>
      </c>
      <c r="C68" s="590" t="s">
        <v>64</v>
      </c>
      <c r="D68" s="571"/>
      <c r="E68" s="677"/>
      <c r="F68" s="674"/>
      <c r="G68" s="641"/>
      <c r="H68" s="276">
        <f>H69+H70+H71+H72</f>
        <v>0.32</v>
      </c>
      <c r="I68" s="671"/>
      <c r="J68" s="645"/>
      <c r="K68" s="645"/>
      <c r="L68" s="645"/>
      <c r="M68" s="645"/>
      <c r="N68" s="645"/>
      <c r="O68" s="645"/>
      <c r="P68" s="645"/>
      <c r="Q68" s="645"/>
      <c r="R68" s="645"/>
      <c r="S68" s="645"/>
    </row>
    <row r="69" spans="1:19" ht="30">
      <c r="A69" s="210"/>
      <c r="B69" s="213" t="s">
        <v>114</v>
      </c>
      <c r="C69" s="590"/>
      <c r="D69" s="571"/>
      <c r="E69" s="677"/>
      <c r="F69" s="674"/>
      <c r="G69" s="641"/>
      <c r="H69" s="295">
        <v>7.0000000000000007E-2</v>
      </c>
      <c r="I69" s="671"/>
      <c r="J69" s="645"/>
      <c r="K69" s="645"/>
      <c r="L69" s="645"/>
      <c r="M69" s="645"/>
      <c r="N69" s="645"/>
      <c r="O69" s="645"/>
      <c r="P69" s="645"/>
      <c r="Q69" s="645"/>
      <c r="R69" s="645"/>
      <c r="S69" s="645"/>
    </row>
    <row r="70" spans="1:19" ht="15">
      <c r="A70" s="210"/>
      <c r="B70" s="213" t="s">
        <v>115</v>
      </c>
      <c r="C70" s="590"/>
      <c r="D70" s="571"/>
      <c r="E70" s="677"/>
      <c r="F70" s="674"/>
      <c r="G70" s="641"/>
      <c r="H70" s="295">
        <v>0.02</v>
      </c>
      <c r="I70" s="671"/>
      <c r="J70" s="645"/>
      <c r="K70" s="645"/>
      <c r="L70" s="645"/>
      <c r="M70" s="645"/>
      <c r="N70" s="645"/>
      <c r="O70" s="645"/>
      <c r="P70" s="645"/>
      <c r="Q70" s="645"/>
      <c r="R70" s="645"/>
      <c r="S70" s="645"/>
    </row>
    <row r="71" spans="1:19" ht="15">
      <c r="A71" s="210"/>
      <c r="B71" s="213" t="s">
        <v>105</v>
      </c>
      <c r="C71" s="590"/>
      <c r="D71" s="571"/>
      <c r="E71" s="677"/>
      <c r="F71" s="674"/>
      <c r="G71" s="641"/>
      <c r="H71" s="295">
        <v>0.18</v>
      </c>
      <c r="I71" s="671"/>
      <c r="J71" s="645"/>
      <c r="K71" s="645"/>
      <c r="L71" s="645"/>
      <c r="M71" s="645"/>
      <c r="N71" s="645"/>
      <c r="O71" s="645"/>
      <c r="P71" s="645"/>
      <c r="Q71" s="645"/>
      <c r="R71" s="645"/>
      <c r="S71" s="645"/>
    </row>
    <row r="72" spans="1:19" ht="30">
      <c r="A72" s="210"/>
      <c r="B72" s="213" t="s">
        <v>116</v>
      </c>
      <c r="C72" s="590"/>
      <c r="D72" s="571"/>
      <c r="E72" s="677"/>
      <c r="F72" s="674"/>
      <c r="G72" s="641"/>
      <c r="H72" s="295">
        <v>0.05</v>
      </c>
      <c r="I72" s="671"/>
      <c r="J72" s="645"/>
      <c r="K72" s="645"/>
      <c r="L72" s="645"/>
      <c r="M72" s="645"/>
      <c r="N72" s="645"/>
      <c r="O72" s="645"/>
      <c r="P72" s="645"/>
      <c r="Q72" s="645"/>
      <c r="R72" s="645"/>
      <c r="S72" s="645"/>
    </row>
    <row r="73" spans="1:19" ht="51" hidden="1" outlineLevel="1">
      <c r="A73" s="214"/>
      <c r="B73" s="213" t="s">
        <v>107</v>
      </c>
      <c r="C73" s="215" t="s">
        <v>108</v>
      </c>
      <c r="D73" s="329" t="s">
        <v>109</v>
      </c>
      <c r="E73" s="216">
        <f>[3]Расценки!E77</f>
        <v>1458.7269026708257</v>
      </c>
      <c r="F73" s="82">
        <v>0</v>
      </c>
      <c r="G73" s="333">
        <f>E73*F73</f>
        <v>0</v>
      </c>
      <c r="H73" s="345">
        <f>G73/F200/12</f>
        <v>0</v>
      </c>
      <c r="I73" s="305">
        <f>$F73*[3]Расценки!F77</f>
        <v>0</v>
      </c>
      <c r="J73" s="305">
        <f>$F73*[3]Расценки!G77</f>
        <v>0</v>
      </c>
      <c r="K73" s="305">
        <f>$F73*[3]Расценки!H77</f>
        <v>0</v>
      </c>
      <c r="L73" s="305">
        <f>$F73*[3]Расценки!I77</f>
        <v>0</v>
      </c>
      <c r="M73" s="305">
        <f>$F73*[3]Расценки!J77</f>
        <v>0</v>
      </c>
      <c r="N73" s="305">
        <f>$F73*[3]Расценки!K77</f>
        <v>0</v>
      </c>
      <c r="O73" s="305">
        <f>$F73*[3]Расценки!L77</f>
        <v>0</v>
      </c>
      <c r="P73" s="305">
        <f>$F73*[3]Расценки!M77</f>
        <v>0</v>
      </c>
      <c r="Q73" s="305">
        <f>$F73*[3]Расценки!N77</f>
        <v>0</v>
      </c>
      <c r="R73" s="305">
        <f>$F73*[3]Расценки!O77</f>
        <v>0</v>
      </c>
      <c r="S73" s="305">
        <f>SUM(I73:R73)</f>
        <v>0</v>
      </c>
    </row>
    <row r="74" spans="1:19" ht="22.5" hidden="1" customHeight="1" outlineLevel="1">
      <c r="A74" s="210"/>
      <c r="B74" s="217" t="s">
        <v>117</v>
      </c>
      <c r="C74" s="314"/>
      <c r="D74" s="218"/>
      <c r="E74" s="85"/>
      <c r="F74" s="72"/>
      <c r="G74" s="327"/>
      <c r="H74" s="347"/>
      <c r="I74" s="323"/>
      <c r="J74" s="323"/>
      <c r="K74" s="323"/>
      <c r="L74" s="323"/>
      <c r="M74" s="323"/>
      <c r="N74" s="323"/>
      <c r="O74" s="323"/>
      <c r="P74" s="323"/>
      <c r="Q74" s="323"/>
      <c r="R74" s="323"/>
      <c r="S74" s="323"/>
    </row>
    <row r="75" spans="1:19" ht="63" hidden="1" customHeight="1" outlineLevel="1">
      <c r="A75" s="210"/>
      <c r="B75" s="199" t="s">
        <v>112</v>
      </c>
      <c r="C75" s="318" t="s">
        <v>94</v>
      </c>
      <c r="D75" s="582" t="s">
        <v>65</v>
      </c>
      <c r="E75" s="675">
        <f>[3]Расценки!E79</f>
        <v>5.3733228939904683</v>
      </c>
      <c r="F75" s="676"/>
      <c r="G75" s="641">
        <f>E75*F75</f>
        <v>0</v>
      </c>
      <c r="H75" s="574">
        <f>G75/F200/12</f>
        <v>0</v>
      </c>
      <c r="I75" s="671">
        <f>$F75*[3]Расценки!F79</f>
        <v>0</v>
      </c>
      <c r="J75" s="645">
        <f>$F75*[3]Расценки!G79</f>
        <v>0</v>
      </c>
      <c r="K75" s="645">
        <f>$F75*[3]Расценки!H79</f>
        <v>0</v>
      </c>
      <c r="L75" s="645">
        <f>$F75*[3]Расценки!I79</f>
        <v>0</v>
      </c>
      <c r="M75" s="645">
        <f>$F75*[3]Расценки!J79</f>
        <v>0</v>
      </c>
      <c r="N75" s="645">
        <f>$F75*[3]Расценки!K79</f>
        <v>0</v>
      </c>
      <c r="O75" s="645">
        <f>$F75*[3]Расценки!L79</f>
        <v>0</v>
      </c>
      <c r="P75" s="645">
        <f>$F75*[3]Расценки!M79</f>
        <v>0</v>
      </c>
      <c r="Q75" s="645">
        <f>$F75*[3]Расценки!N79</f>
        <v>0</v>
      </c>
      <c r="R75" s="645">
        <f>$F75*[3]Расценки!O79</f>
        <v>0</v>
      </c>
      <c r="S75" s="645">
        <f>SUM(I75:R79)</f>
        <v>0</v>
      </c>
    </row>
    <row r="76" spans="1:19" ht="15" hidden="1" outlineLevel="1">
      <c r="A76" s="210"/>
      <c r="B76" s="199" t="s">
        <v>113</v>
      </c>
      <c r="C76" s="584" t="s">
        <v>64</v>
      </c>
      <c r="D76" s="582"/>
      <c r="E76" s="675"/>
      <c r="F76" s="676"/>
      <c r="G76" s="641"/>
      <c r="H76" s="574"/>
      <c r="I76" s="671"/>
      <c r="J76" s="645"/>
      <c r="K76" s="645"/>
      <c r="L76" s="645"/>
      <c r="M76" s="645"/>
      <c r="N76" s="645"/>
      <c r="O76" s="645"/>
      <c r="P76" s="645"/>
      <c r="Q76" s="645"/>
      <c r="R76" s="645"/>
      <c r="S76" s="645"/>
    </row>
    <row r="77" spans="1:19" ht="30" hidden="1" outlineLevel="1">
      <c r="A77" s="210"/>
      <c r="B77" s="199" t="s">
        <v>114</v>
      </c>
      <c r="C77" s="584"/>
      <c r="D77" s="582"/>
      <c r="E77" s="675"/>
      <c r="F77" s="676"/>
      <c r="G77" s="641"/>
      <c r="H77" s="574"/>
      <c r="I77" s="671"/>
      <c r="J77" s="645"/>
      <c r="K77" s="645"/>
      <c r="L77" s="645"/>
      <c r="M77" s="645"/>
      <c r="N77" s="645"/>
      <c r="O77" s="645"/>
      <c r="P77" s="645"/>
      <c r="Q77" s="645"/>
      <c r="R77" s="645"/>
      <c r="S77" s="645"/>
    </row>
    <row r="78" spans="1:19" ht="15" hidden="1" outlineLevel="1">
      <c r="A78" s="210"/>
      <c r="B78" s="199" t="s">
        <v>115</v>
      </c>
      <c r="C78" s="584"/>
      <c r="D78" s="582"/>
      <c r="E78" s="675"/>
      <c r="F78" s="676"/>
      <c r="G78" s="641"/>
      <c r="H78" s="574"/>
      <c r="I78" s="671"/>
      <c r="J78" s="645"/>
      <c r="K78" s="645"/>
      <c r="L78" s="645"/>
      <c r="M78" s="645"/>
      <c r="N78" s="645"/>
      <c r="O78" s="645"/>
      <c r="P78" s="645"/>
      <c r="Q78" s="645"/>
      <c r="R78" s="645"/>
      <c r="S78" s="645"/>
    </row>
    <row r="79" spans="1:19" ht="30" hidden="1" outlineLevel="1">
      <c r="A79" s="210"/>
      <c r="B79" s="199" t="s">
        <v>116</v>
      </c>
      <c r="C79" s="584"/>
      <c r="D79" s="582"/>
      <c r="E79" s="675"/>
      <c r="F79" s="676"/>
      <c r="G79" s="641"/>
      <c r="H79" s="574"/>
      <c r="I79" s="671"/>
      <c r="J79" s="645"/>
      <c r="K79" s="645"/>
      <c r="L79" s="645"/>
      <c r="M79" s="645"/>
      <c r="N79" s="645"/>
      <c r="O79" s="645"/>
      <c r="P79" s="645"/>
      <c r="Q79" s="645"/>
      <c r="R79" s="645"/>
      <c r="S79" s="645"/>
    </row>
    <row r="80" spans="1:19" ht="51" hidden="1" outlineLevel="1">
      <c r="A80" s="210"/>
      <c r="B80" s="209" t="s">
        <v>107</v>
      </c>
      <c r="C80" s="318" t="s">
        <v>108</v>
      </c>
      <c r="D80" s="309" t="s">
        <v>109</v>
      </c>
      <c r="E80" s="85">
        <f>[3]Расценки!E84</f>
        <v>1458.7269026708257</v>
      </c>
      <c r="F80" s="72"/>
      <c r="G80" s="327">
        <f>E80*F80</f>
        <v>0</v>
      </c>
      <c r="H80" s="347">
        <f>G80/F200/12</f>
        <v>0</v>
      </c>
      <c r="I80" s="323">
        <f>$F80*[3]Расценки!F84</f>
        <v>0</v>
      </c>
      <c r="J80" s="323">
        <f>$F80*[3]Расценки!G84</f>
        <v>0</v>
      </c>
      <c r="K80" s="323">
        <f>$F80*[3]Расценки!H84</f>
        <v>0</v>
      </c>
      <c r="L80" s="323">
        <f>$F80*[3]Расценки!I84</f>
        <v>0</v>
      </c>
      <c r="M80" s="323">
        <f>$F80*[3]Расценки!J84</f>
        <v>0</v>
      </c>
      <c r="N80" s="323">
        <f>$F80*[3]Расценки!K84</f>
        <v>0</v>
      </c>
      <c r="O80" s="323">
        <f>$F80*[3]Расценки!L84</f>
        <v>0</v>
      </c>
      <c r="P80" s="323">
        <f>$F80*[3]Расценки!M84</f>
        <v>0</v>
      </c>
      <c r="Q80" s="323">
        <f>$F80*[3]Расценки!N84</f>
        <v>0</v>
      </c>
      <c r="R80" s="323">
        <f>$F80*[3]Расценки!O84</f>
        <v>0</v>
      </c>
      <c r="S80" s="323">
        <f>SUM(I80:R80)</f>
        <v>0</v>
      </c>
    </row>
    <row r="81" spans="1:19" ht="29.25" customHeight="1" collapsed="1">
      <c r="A81" s="219"/>
      <c r="B81" s="396" t="s">
        <v>118</v>
      </c>
      <c r="C81" s="86"/>
      <c r="D81" s="570" t="s">
        <v>65</v>
      </c>
      <c r="E81" s="684">
        <f>[3]Расценки!E86</f>
        <v>5.8082442322427665</v>
      </c>
      <c r="F81" s="686">
        <f>F200</f>
        <v>11238.109999999999</v>
      </c>
      <c r="G81" s="640">
        <f>E81*F81</f>
        <v>65273.687588809749</v>
      </c>
      <c r="H81" s="270">
        <f>H82+H84+H85</f>
        <v>0.47499999999999998</v>
      </c>
      <c r="I81" s="668">
        <f>$F81*[3]Расценки!F86</f>
        <v>44748.690633351369</v>
      </c>
      <c r="J81" s="633">
        <f>$F81*[3]Расценки!G86</f>
        <v>9039.2355079369754</v>
      </c>
      <c r="K81" s="633">
        <f>$F81*[3]Расценки!H86</f>
        <v>11.968729369945445</v>
      </c>
      <c r="L81" s="633">
        <f>$F81*[3]Расценки!I86</f>
        <v>2034.5103765223837</v>
      </c>
      <c r="M81" s="633">
        <f>$F81*[3]Расценки!J86</f>
        <v>705.53996390117845</v>
      </c>
      <c r="N81" s="633">
        <f>$F81*[3]Расценки!K86</f>
        <v>0</v>
      </c>
      <c r="O81" s="633">
        <f>$F81*[3]Расценки!L86</f>
        <v>0</v>
      </c>
      <c r="P81" s="633">
        <f>$F81*[3]Расценки!M86</f>
        <v>5003.8173726530531</v>
      </c>
      <c r="Q81" s="633">
        <f>$F81*[3]Расценки!N86</f>
        <v>3077.1881291867453</v>
      </c>
      <c r="R81" s="633">
        <f>$F81*[3]Расценки!O86</f>
        <v>652.73687588809355</v>
      </c>
      <c r="S81" s="633">
        <f>SUM(I81:R85)</f>
        <v>65273.687588809742</v>
      </c>
    </row>
    <row r="82" spans="1:19" ht="48" customHeight="1">
      <c r="A82" s="87"/>
      <c r="B82" s="213" t="s">
        <v>119</v>
      </c>
      <c r="C82" s="314" t="s">
        <v>94</v>
      </c>
      <c r="D82" s="571"/>
      <c r="E82" s="677"/>
      <c r="F82" s="674"/>
      <c r="G82" s="641"/>
      <c r="H82" s="276">
        <v>0.18</v>
      </c>
      <c r="I82" s="671"/>
      <c r="J82" s="645"/>
      <c r="K82" s="645"/>
      <c r="L82" s="645"/>
      <c r="M82" s="645"/>
      <c r="N82" s="645"/>
      <c r="O82" s="645"/>
      <c r="P82" s="645"/>
      <c r="Q82" s="645"/>
      <c r="R82" s="645"/>
      <c r="S82" s="645"/>
    </row>
    <row r="83" spans="1:19" ht="15">
      <c r="A83" s="87"/>
      <c r="B83" s="213" t="s">
        <v>113</v>
      </c>
      <c r="C83" s="590" t="s">
        <v>64</v>
      </c>
      <c r="D83" s="571"/>
      <c r="E83" s="677"/>
      <c r="F83" s="674"/>
      <c r="G83" s="641"/>
      <c r="H83" s="294"/>
      <c r="I83" s="671"/>
      <c r="J83" s="645"/>
      <c r="K83" s="645"/>
      <c r="L83" s="645"/>
      <c r="M83" s="645"/>
      <c r="N83" s="645"/>
      <c r="O83" s="645"/>
      <c r="P83" s="645"/>
      <c r="Q83" s="645"/>
      <c r="R83" s="645"/>
      <c r="S83" s="645"/>
    </row>
    <row r="84" spans="1:19" ht="15">
      <c r="A84" s="87"/>
      <c r="B84" s="220" t="s">
        <v>120</v>
      </c>
      <c r="C84" s="590"/>
      <c r="D84" s="571"/>
      <c r="E84" s="677"/>
      <c r="F84" s="674"/>
      <c r="G84" s="641"/>
      <c r="H84" s="276">
        <v>5.0000000000000001E-3</v>
      </c>
      <c r="I84" s="671"/>
      <c r="J84" s="645"/>
      <c r="K84" s="645"/>
      <c r="L84" s="645"/>
      <c r="M84" s="645"/>
      <c r="N84" s="645"/>
      <c r="O84" s="645"/>
      <c r="P84" s="645"/>
      <c r="Q84" s="645"/>
      <c r="R84" s="645"/>
      <c r="S84" s="645"/>
    </row>
    <row r="85" spans="1:19" ht="32.25" customHeight="1">
      <c r="A85" s="88"/>
      <c r="B85" s="286" t="s">
        <v>121</v>
      </c>
      <c r="C85" s="215" t="s">
        <v>47</v>
      </c>
      <c r="D85" s="572"/>
      <c r="E85" s="685"/>
      <c r="F85" s="687"/>
      <c r="G85" s="642"/>
      <c r="H85" s="275">
        <v>0.28999999999999998</v>
      </c>
      <c r="I85" s="669"/>
      <c r="J85" s="634"/>
      <c r="K85" s="634"/>
      <c r="L85" s="634"/>
      <c r="M85" s="634"/>
      <c r="N85" s="634"/>
      <c r="O85" s="634"/>
      <c r="P85" s="634"/>
      <c r="Q85" s="634"/>
      <c r="R85" s="634"/>
      <c r="S85" s="634"/>
    </row>
    <row r="86" spans="1:19" ht="72" hidden="1" customHeight="1" outlineLevel="1">
      <c r="A86" s="355" t="s">
        <v>122</v>
      </c>
      <c r="B86" s="221" t="s">
        <v>123</v>
      </c>
      <c r="C86" s="318" t="s">
        <v>124</v>
      </c>
      <c r="D86" s="309" t="s">
        <v>125</v>
      </c>
      <c r="E86" s="222">
        <f>[3]Расценки!E90</f>
        <v>2734.2875927432506</v>
      </c>
      <c r="F86" s="75">
        <v>0</v>
      </c>
      <c r="G86" s="48">
        <f>E86*F86</f>
        <v>0</v>
      </c>
      <c r="H86" s="223">
        <f>G86/F200/12</f>
        <v>0</v>
      </c>
      <c r="I86" s="49">
        <f>$F86*[3]Расценки!F90</f>
        <v>0</v>
      </c>
      <c r="J86" s="89">
        <f>$F86*[3]Расценки!G90</f>
        <v>0</v>
      </c>
      <c r="K86" s="89">
        <f>$F86*[3]Расценки!H90</f>
        <v>0</v>
      </c>
      <c r="L86" s="89">
        <f>$F86*[3]Расценки!I90</f>
        <v>0</v>
      </c>
      <c r="M86" s="89">
        <f>$F86*[3]Расценки!J90</f>
        <v>0</v>
      </c>
      <c r="N86" s="89" t="e">
        <f>$F86*[3]Расценки!K90</f>
        <v>#REF!</v>
      </c>
      <c r="O86" s="89" t="e">
        <f>$F86*[3]Расценки!L90</f>
        <v>#REF!</v>
      </c>
      <c r="P86" s="89">
        <f>$F86*[3]Расценки!M90</f>
        <v>0</v>
      </c>
      <c r="Q86" s="89">
        <f>$F86*[3]Расценки!N90</f>
        <v>0</v>
      </c>
      <c r="R86" s="89">
        <f>$F86*[3]Расценки!O90</f>
        <v>0</v>
      </c>
      <c r="S86" s="34" t="e">
        <f>SUM(I86:R86)</f>
        <v>#REF!</v>
      </c>
    </row>
    <row r="87" spans="1:19" ht="71.25" customHeight="1" collapsed="1">
      <c r="A87" s="90" t="s">
        <v>122</v>
      </c>
      <c r="B87" s="187" t="s">
        <v>127</v>
      </c>
      <c r="C87" s="91" t="s">
        <v>128</v>
      </c>
      <c r="D87" s="92" t="s">
        <v>65</v>
      </c>
      <c r="E87" s="93">
        <f>[3]Расценки!E91</f>
        <v>17.200525844239476</v>
      </c>
      <c r="F87" s="94">
        <f>F200</f>
        <v>11238.109999999999</v>
      </c>
      <c r="G87" s="48">
        <f>E87*F87</f>
        <v>193301.40149540608</v>
      </c>
      <c r="H87" s="223">
        <f>G87/F200/12</f>
        <v>1.4333771536866229</v>
      </c>
      <c r="I87" s="49">
        <f>$F87*[3]Расценки!F91</f>
        <v>136503.91355525368</v>
      </c>
      <c r="J87" s="89">
        <f>$F87*[3]Расценки!G91</f>
        <v>27573.790538161244</v>
      </c>
      <c r="K87" s="89">
        <f>$F87*[3]Расценки!H91</f>
        <v>0</v>
      </c>
      <c r="L87" s="89">
        <f>$F87*[3]Расценки!I91</f>
        <v>0</v>
      </c>
      <c r="M87" s="89">
        <f>$F87*[3]Расценки!J91</f>
        <v>2931.9155186975813</v>
      </c>
      <c r="N87" s="89">
        <f>$F87*[3]Расценки!K91</f>
        <v>0</v>
      </c>
      <c r="O87" s="89">
        <f>$F87*[3]Расценки!L91</f>
        <v>0</v>
      </c>
      <c r="P87" s="89">
        <f>$F87*[3]Расценки!M91</f>
        <v>15245.98751212752</v>
      </c>
      <c r="Q87" s="89">
        <f>$F87*[3]Расценки!N91</f>
        <v>9112.7803562120025</v>
      </c>
      <c r="R87" s="89">
        <f>$F87*[3]Расценки!O91</f>
        <v>1933.0140149540434</v>
      </c>
      <c r="S87" s="35">
        <f>SUM(I87:R87)</f>
        <v>193301.40149540605</v>
      </c>
    </row>
    <row r="88" spans="1:19" ht="38.25" customHeight="1">
      <c r="A88" s="95" t="s">
        <v>126</v>
      </c>
      <c r="B88" s="224" t="s">
        <v>294</v>
      </c>
      <c r="C88" s="96"/>
      <c r="D88" s="97"/>
      <c r="E88" s="98"/>
      <c r="F88" s="340"/>
      <c r="G88" s="99"/>
      <c r="H88" s="348">
        <f>H89+H95+H103</f>
        <v>0.9180975703814751</v>
      </c>
      <c r="I88" s="100"/>
      <c r="J88" s="64"/>
      <c r="K88" s="64"/>
      <c r="L88" s="64"/>
      <c r="M88" s="64"/>
      <c r="N88" s="64"/>
      <c r="O88" s="64"/>
      <c r="P88" s="64"/>
      <c r="Q88" s="64"/>
      <c r="R88" s="64"/>
      <c r="S88" s="64"/>
    </row>
    <row r="89" spans="1:19" ht="30">
      <c r="A89" s="101" t="s">
        <v>91</v>
      </c>
      <c r="B89" s="225" t="s">
        <v>130</v>
      </c>
      <c r="C89" s="678" t="s">
        <v>131</v>
      </c>
      <c r="D89" s="570" t="s">
        <v>65</v>
      </c>
      <c r="E89" s="681">
        <f>[3]Расценки!E93</f>
        <v>3.5129156706173461</v>
      </c>
      <c r="F89" s="686">
        <f>F200</f>
        <v>11238.109999999999</v>
      </c>
      <c r="G89" s="640">
        <f>E89*F89</f>
        <v>39478.532727121499</v>
      </c>
      <c r="H89" s="643">
        <f>G89/F200/12</f>
        <v>0.29274297255144549</v>
      </c>
      <c r="I89" s="668">
        <f>$F89*[3]Расценки!F93</f>
        <v>28245.325998993205</v>
      </c>
      <c r="J89" s="633">
        <f>$F89*[3]Расценки!G93</f>
        <v>5705.5558517966256</v>
      </c>
      <c r="K89" s="633">
        <f>$F89*[3]Расценки!H93</f>
        <v>0</v>
      </c>
      <c r="L89" s="633">
        <f>$F89*[3]Расценки!I93</f>
        <v>0</v>
      </c>
      <c r="M89" s="633">
        <f>$F89*[3]Расценки!J93</f>
        <v>500.72094061983995</v>
      </c>
      <c r="N89" s="633">
        <f>$F89*[3]Расценки!K93</f>
        <v>0</v>
      </c>
      <c r="O89" s="633">
        <f>$F89*[3]Расценки!L93</f>
        <v>0</v>
      </c>
      <c r="P89" s="633">
        <f>$F89*[3]Расценки!M93</f>
        <v>2771.0137798763176</v>
      </c>
      <c r="Q89" s="633">
        <f>$F89*[3]Расценки!N93</f>
        <v>1861.1308285642995</v>
      </c>
      <c r="R89" s="633">
        <f>$F89*[3]Расценки!O93</f>
        <v>394.78532727121359</v>
      </c>
      <c r="S89" s="633">
        <f>SUM(I89:R93)</f>
        <v>39478.532727121506</v>
      </c>
    </row>
    <row r="90" spans="1:19" ht="22.5" customHeight="1">
      <c r="A90" s="102"/>
      <c r="B90" s="226" t="s">
        <v>132</v>
      </c>
      <c r="C90" s="679"/>
      <c r="D90" s="571"/>
      <c r="E90" s="682"/>
      <c r="F90" s="674"/>
      <c r="G90" s="641"/>
      <c r="H90" s="670"/>
      <c r="I90" s="671"/>
      <c r="J90" s="645"/>
      <c r="K90" s="645"/>
      <c r="L90" s="645"/>
      <c r="M90" s="645"/>
      <c r="N90" s="645"/>
      <c r="O90" s="645"/>
      <c r="P90" s="645"/>
      <c r="Q90" s="645"/>
      <c r="R90" s="645"/>
      <c r="S90" s="645"/>
    </row>
    <row r="91" spans="1:19" ht="15">
      <c r="A91" s="102"/>
      <c r="B91" s="226" t="s">
        <v>133</v>
      </c>
      <c r="C91" s="679"/>
      <c r="D91" s="571"/>
      <c r="E91" s="682"/>
      <c r="F91" s="674"/>
      <c r="G91" s="641"/>
      <c r="H91" s="670"/>
      <c r="I91" s="671"/>
      <c r="J91" s="645"/>
      <c r="K91" s="645"/>
      <c r="L91" s="645"/>
      <c r="M91" s="645"/>
      <c r="N91" s="645"/>
      <c r="O91" s="645"/>
      <c r="P91" s="645"/>
      <c r="Q91" s="645"/>
      <c r="R91" s="645"/>
      <c r="S91" s="645"/>
    </row>
    <row r="92" spans="1:19" ht="15">
      <c r="A92" s="102"/>
      <c r="B92" s="226" t="s">
        <v>134</v>
      </c>
      <c r="C92" s="679"/>
      <c r="D92" s="571"/>
      <c r="E92" s="682"/>
      <c r="F92" s="674"/>
      <c r="G92" s="641"/>
      <c r="H92" s="670"/>
      <c r="I92" s="671"/>
      <c r="J92" s="645"/>
      <c r="K92" s="645"/>
      <c r="L92" s="645"/>
      <c r="M92" s="645"/>
      <c r="N92" s="645"/>
      <c r="O92" s="645"/>
      <c r="P92" s="645"/>
      <c r="Q92" s="645"/>
      <c r="R92" s="645"/>
      <c r="S92" s="645"/>
    </row>
    <row r="93" spans="1:19" ht="15">
      <c r="A93" s="102"/>
      <c r="B93" s="227" t="s">
        <v>135</v>
      </c>
      <c r="C93" s="680"/>
      <c r="D93" s="572"/>
      <c r="E93" s="683"/>
      <c r="F93" s="687"/>
      <c r="G93" s="642"/>
      <c r="H93" s="644"/>
      <c r="I93" s="669"/>
      <c r="J93" s="634"/>
      <c r="K93" s="634"/>
      <c r="L93" s="634"/>
      <c r="M93" s="634"/>
      <c r="N93" s="634"/>
      <c r="O93" s="634"/>
      <c r="P93" s="634"/>
      <c r="Q93" s="634"/>
      <c r="R93" s="634"/>
      <c r="S93" s="634"/>
    </row>
    <row r="94" spans="1:19" ht="37.5" customHeight="1">
      <c r="A94" s="101" t="s">
        <v>91</v>
      </c>
      <c r="B94" s="228" t="s">
        <v>136</v>
      </c>
      <c r="C94" s="317"/>
      <c r="D94" s="595" t="s">
        <v>137</v>
      </c>
      <c r="E94" s="103"/>
      <c r="F94" s="39"/>
      <c r="G94" s="63"/>
      <c r="H94" s="229"/>
      <c r="I94" s="65"/>
      <c r="J94" s="65"/>
      <c r="K94" s="100"/>
      <c r="L94" s="100"/>
      <c r="M94" s="100"/>
      <c r="N94" s="100"/>
      <c r="O94" s="100"/>
      <c r="P94" s="100"/>
      <c r="Q94" s="100"/>
      <c r="R94" s="100"/>
      <c r="S94" s="65"/>
    </row>
    <row r="95" spans="1:19" ht="50.25" customHeight="1">
      <c r="A95" s="337"/>
      <c r="B95" s="199" t="s">
        <v>138</v>
      </c>
      <c r="C95" s="318" t="s">
        <v>96</v>
      </c>
      <c r="D95" s="582"/>
      <c r="E95" s="672">
        <f>[3]Расценки!E99</f>
        <v>6.9858853289270701</v>
      </c>
      <c r="F95" s="674">
        <f>F200</f>
        <v>11238.109999999999</v>
      </c>
      <c r="G95" s="641">
        <f>E95*F95</f>
        <v>78508.147773868594</v>
      </c>
      <c r="H95" s="670">
        <f>G95/F200/12</f>
        <v>0.58215711074392262</v>
      </c>
      <c r="I95" s="671">
        <f>$F95*[3]Расценки!F99</f>
        <v>44995.801786937394</v>
      </c>
      <c r="J95" s="645">
        <f>$F95*[3]Расценки!G99</f>
        <v>9089.1519609613515</v>
      </c>
      <c r="K95" s="645">
        <f>$F95*[3]Расценки!H99</f>
        <v>91.775509832688996</v>
      </c>
      <c r="L95" s="645">
        <f>$F95*[3]Расценки!I99</f>
        <v>13153.605127149094</v>
      </c>
      <c r="M95" s="645">
        <f>$F95*[3]Расценки!J99</f>
        <v>978.90521643087004</v>
      </c>
      <c r="N95" s="645">
        <f>$F95*[3]Расценки!K99</f>
        <v>0</v>
      </c>
      <c r="O95" s="645">
        <f>$F95*[3]Расценки!L99</f>
        <v>0</v>
      </c>
      <c r="P95" s="645">
        <f>$F95*[3]Расценки!M99</f>
        <v>5712.7282997647026</v>
      </c>
      <c r="Q95" s="645">
        <f>$F95*[3]Расценки!N99</f>
        <v>3701.0983950538048</v>
      </c>
      <c r="R95" s="645">
        <f>$F95*[3]Расценки!O99</f>
        <v>785.08147773868166</v>
      </c>
      <c r="S95" s="645">
        <f>SUM(I95:R102)</f>
        <v>78508.147773868579</v>
      </c>
    </row>
    <row r="96" spans="1:19" ht="15" customHeight="1">
      <c r="A96" s="337"/>
      <c r="B96" s="199" t="s">
        <v>139</v>
      </c>
      <c r="C96" s="584" t="s">
        <v>140</v>
      </c>
      <c r="D96" s="582"/>
      <c r="E96" s="673"/>
      <c r="F96" s="674"/>
      <c r="G96" s="641"/>
      <c r="H96" s="670"/>
      <c r="I96" s="671"/>
      <c r="J96" s="645"/>
      <c r="K96" s="645"/>
      <c r="L96" s="645"/>
      <c r="M96" s="645"/>
      <c r="N96" s="645"/>
      <c r="O96" s="645"/>
      <c r="P96" s="645"/>
      <c r="Q96" s="645"/>
      <c r="R96" s="645"/>
      <c r="S96" s="645"/>
    </row>
    <row r="97" spans="1:19" ht="15">
      <c r="A97" s="337"/>
      <c r="B97" s="199" t="s">
        <v>141</v>
      </c>
      <c r="C97" s="584"/>
      <c r="D97" s="582"/>
      <c r="E97" s="673"/>
      <c r="F97" s="674"/>
      <c r="G97" s="641"/>
      <c r="H97" s="670"/>
      <c r="I97" s="671"/>
      <c r="J97" s="645"/>
      <c r="K97" s="645"/>
      <c r="L97" s="645"/>
      <c r="M97" s="645"/>
      <c r="N97" s="645"/>
      <c r="O97" s="645"/>
      <c r="P97" s="645"/>
      <c r="Q97" s="645"/>
      <c r="R97" s="645"/>
      <c r="S97" s="645"/>
    </row>
    <row r="98" spans="1:19" ht="15">
      <c r="A98" s="337"/>
      <c r="B98" s="199" t="s">
        <v>142</v>
      </c>
      <c r="C98" s="584"/>
      <c r="D98" s="582"/>
      <c r="E98" s="673"/>
      <c r="F98" s="674"/>
      <c r="G98" s="641"/>
      <c r="H98" s="670"/>
      <c r="I98" s="671"/>
      <c r="J98" s="645"/>
      <c r="K98" s="645"/>
      <c r="L98" s="645"/>
      <c r="M98" s="645"/>
      <c r="N98" s="645"/>
      <c r="O98" s="645"/>
      <c r="P98" s="645"/>
      <c r="Q98" s="645"/>
      <c r="R98" s="645"/>
      <c r="S98" s="645"/>
    </row>
    <row r="99" spans="1:19" ht="15">
      <c r="A99" s="337"/>
      <c r="B99" s="199" t="s">
        <v>143</v>
      </c>
      <c r="C99" s="584"/>
      <c r="D99" s="582"/>
      <c r="E99" s="673"/>
      <c r="F99" s="674"/>
      <c r="G99" s="641"/>
      <c r="H99" s="670"/>
      <c r="I99" s="671"/>
      <c r="J99" s="645"/>
      <c r="K99" s="645"/>
      <c r="L99" s="645"/>
      <c r="M99" s="645"/>
      <c r="N99" s="645"/>
      <c r="O99" s="645"/>
      <c r="P99" s="645"/>
      <c r="Q99" s="645"/>
      <c r="R99" s="645"/>
      <c r="S99" s="645"/>
    </row>
    <row r="100" spans="1:19" ht="15">
      <c r="A100" s="337"/>
      <c r="B100" s="199" t="s">
        <v>144</v>
      </c>
      <c r="C100" s="584"/>
      <c r="D100" s="582"/>
      <c r="E100" s="673"/>
      <c r="F100" s="674"/>
      <c r="G100" s="641"/>
      <c r="H100" s="670"/>
      <c r="I100" s="671"/>
      <c r="J100" s="645"/>
      <c r="K100" s="645"/>
      <c r="L100" s="645"/>
      <c r="M100" s="645"/>
      <c r="N100" s="645"/>
      <c r="O100" s="645"/>
      <c r="P100" s="645"/>
      <c r="Q100" s="645"/>
      <c r="R100" s="645"/>
      <c r="S100" s="645"/>
    </row>
    <row r="101" spans="1:19" ht="30">
      <c r="A101" s="337"/>
      <c r="B101" s="199" t="s">
        <v>145</v>
      </c>
      <c r="C101" s="584"/>
      <c r="D101" s="582"/>
      <c r="E101" s="673"/>
      <c r="F101" s="674"/>
      <c r="G101" s="641"/>
      <c r="H101" s="670"/>
      <c r="I101" s="671"/>
      <c r="J101" s="645"/>
      <c r="K101" s="645"/>
      <c r="L101" s="645"/>
      <c r="M101" s="645"/>
      <c r="N101" s="645"/>
      <c r="O101" s="645"/>
      <c r="P101" s="645"/>
      <c r="Q101" s="645"/>
      <c r="R101" s="645"/>
      <c r="S101" s="645"/>
    </row>
    <row r="102" spans="1:19" ht="15">
      <c r="A102" s="337"/>
      <c r="B102" s="199" t="s">
        <v>146</v>
      </c>
      <c r="C102" s="318" t="s">
        <v>147</v>
      </c>
      <c r="D102" s="582"/>
      <c r="E102" s="673"/>
      <c r="F102" s="674"/>
      <c r="G102" s="641"/>
      <c r="H102" s="670"/>
      <c r="I102" s="671"/>
      <c r="J102" s="645"/>
      <c r="K102" s="645"/>
      <c r="L102" s="645"/>
      <c r="M102" s="645"/>
      <c r="N102" s="645"/>
      <c r="O102" s="645"/>
      <c r="P102" s="645"/>
      <c r="Q102" s="645"/>
      <c r="R102" s="645"/>
      <c r="S102" s="645"/>
    </row>
    <row r="103" spans="1:19" ht="51">
      <c r="A103" s="338"/>
      <c r="B103" s="213" t="s">
        <v>107</v>
      </c>
      <c r="C103" s="104" t="s">
        <v>108</v>
      </c>
      <c r="D103" s="316" t="s">
        <v>109</v>
      </c>
      <c r="E103" s="105">
        <f>[3]Расценки!E107</f>
        <v>1941.832446388999</v>
      </c>
      <c r="F103" s="82">
        <v>3</v>
      </c>
      <c r="G103" s="333">
        <f>E103*F103</f>
        <v>5825.4973391669973</v>
      </c>
      <c r="H103" s="345">
        <f>G103/F200/12</f>
        <v>4.3197487086106989E-2</v>
      </c>
      <c r="I103" s="305">
        <f>$F103*[3]Расценки!F107</f>
        <v>4058.2360677277802</v>
      </c>
      <c r="J103" s="305">
        <f>$F103*[3]Расценки!G107</f>
        <v>819.76368568101157</v>
      </c>
      <c r="K103" s="305">
        <f>$F103*[3]Расценки!H107</f>
        <v>0</v>
      </c>
      <c r="L103" s="305">
        <f>$F103*[3]Расценки!I107</f>
        <v>0</v>
      </c>
      <c r="M103" s="305">
        <f>$F103*[3]Расценки!J107</f>
        <v>93.97509482253615</v>
      </c>
      <c r="N103" s="305">
        <f>$F103*[3]Расценки!K107</f>
        <v>0</v>
      </c>
      <c r="O103" s="305">
        <f>$F103*[3]Расценки!L107</f>
        <v>0</v>
      </c>
      <c r="P103" s="305">
        <f>$F103*[3]Расценки!M107</f>
        <v>520.63692869755403</v>
      </c>
      <c r="Q103" s="305">
        <f>$F103*[3]Расценки!N107</f>
        <v>274.63058884644414</v>
      </c>
      <c r="R103" s="305">
        <f>$F103*[3]Расценки!O107</f>
        <v>58.254973391670092</v>
      </c>
      <c r="S103" s="305">
        <f>SUM(I103:R103)</f>
        <v>5825.4973391669964</v>
      </c>
    </row>
    <row r="104" spans="1:19" ht="160.5" customHeight="1" thickBot="1">
      <c r="A104" s="336" t="s">
        <v>129</v>
      </c>
      <c r="B104" s="221" t="s">
        <v>148</v>
      </c>
      <c r="C104" s="106" t="s">
        <v>149</v>
      </c>
      <c r="D104" s="356" t="s">
        <v>150</v>
      </c>
      <c r="E104" s="357">
        <f>[3]Расценки!E108</f>
        <v>0.80408499901569574</v>
      </c>
      <c r="F104" s="326">
        <f>F200</f>
        <v>11238.109999999999</v>
      </c>
      <c r="G104" s="327">
        <f>E104*F104</f>
        <v>9036.3956682882799</v>
      </c>
      <c r="H104" s="349">
        <f>G104/F200/12</f>
        <v>6.7007083251307983E-2</v>
      </c>
      <c r="I104" s="305">
        <f>$F104*[3]Расценки!F108</f>
        <v>0</v>
      </c>
      <c r="J104" s="305">
        <f>$F104*[3]Расценки!G108</f>
        <v>0</v>
      </c>
      <c r="K104" s="305">
        <f>$F104*[3]Расценки!H108</f>
        <v>0</v>
      </c>
      <c r="L104" s="305">
        <f>$F104*[3]Расценки!I108</f>
        <v>0</v>
      </c>
      <c r="M104" s="305">
        <f>$F104*[3]Расценки!J108</f>
        <v>0</v>
      </c>
      <c r="N104" s="305">
        <f>$F104*[3]Расценки!K108</f>
        <v>9036.3956682882799</v>
      </c>
      <c r="O104" s="305">
        <f>$F104*[3]Расценки!L108</f>
        <v>0</v>
      </c>
      <c r="P104" s="305">
        <f>$F104*[3]Расценки!M108</f>
        <v>0</v>
      </c>
      <c r="Q104" s="305">
        <f>$F104*[3]Расценки!N108</f>
        <v>0</v>
      </c>
      <c r="R104" s="305">
        <f>$F104*[3]Расценки!O108</f>
        <v>0</v>
      </c>
      <c r="S104" s="301">
        <f>SUM(I104:R104)</f>
        <v>9036.3956682882799</v>
      </c>
    </row>
    <row r="105" spans="1:19" ht="40.5" customHeight="1" thickBot="1">
      <c r="A105" s="56" t="s">
        <v>151</v>
      </c>
      <c r="B105" s="200" t="s">
        <v>152</v>
      </c>
      <c r="C105" s="57"/>
      <c r="D105" s="57"/>
      <c r="E105" s="58"/>
      <c r="F105" s="18"/>
      <c r="G105" s="16"/>
      <c r="H105" s="59">
        <f>H106+H147+H179+H180+H181+H182+H183+H184</f>
        <v>8.349125695695724</v>
      </c>
      <c r="I105" s="107"/>
      <c r="J105" s="60"/>
      <c r="K105" s="60"/>
      <c r="L105" s="60"/>
      <c r="M105" s="60"/>
      <c r="N105" s="60"/>
      <c r="O105" s="60"/>
      <c r="P105" s="60"/>
      <c r="Q105" s="60"/>
      <c r="R105" s="60"/>
      <c r="S105" s="60"/>
    </row>
    <row r="106" spans="1:19" ht="23.25" customHeight="1">
      <c r="A106" s="108" t="s">
        <v>153</v>
      </c>
      <c r="B106" s="230" t="s">
        <v>154</v>
      </c>
      <c r="C106" s="109"/>
      <c r="D106" s="109"/>
      <c r="E106" s="110"/>
      <c r="F106" s="335"/>
      <c r="G106" s="63"/>
      <c r="H106" s="231">
        <f>SUM(H110:H146)</f>
        <v>1.0276737587840767</v>
      </c>
      <c r="I106" s="111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</row>
    <row r="107" spans="1:19" ht="23.25" customHeight="1">
      <c r="A107" s="398"/>
      <c r="B107" s="399" t="s">
        <v>291</v>
      </c>
      <c r="C107" s="400"/>
      <c r="D107" s="401"/>
      <c r="E107" s="402"/>
      <c r="F107" s="75"/>
      <c r="G107" s="247"/>
      <c r="H107" s="186">
        <f>H114+H121+H122+H125+H128+H129+H130</f>
        <v>0.86180576862851554</v>
      </c>
      <c r="I107" s="397"/>
      <c r="J107" s="397"/>
      <c r="K107" s="397"/>
      <c r="L107" s="397"/>
      <c r="M107" s="397"/>
      <c r="N107" s="397"/>
      <c r="O107" s="397"/>
      <c r="P107" s="397"/>
      <c r="Q107" s="397"/>
      <c r="R107" s="397"/>
      <c r="S107" s="397"/>
    </row>
    <row r="108" spans="1:19" ht="15" hidden="1" customHeight="1" outlineLevel="1">
      <c r="A108" s="113"/>
      <c r="B108" s="191" t="s">
        <v>155</v>
      </c>
      <c r="C108" s="598" t="s">
        <v>156</v>
      </c>
      <c r="D108" s="595" t="s">
        <v>157</v>
      </c>
      <c r="E108" s="114"/>
      <c r="F108" s="115"/>
      <c r="G108" s="332"/>
      <c r="H108" s="344"/>
      <c r="I108" s="304"/>
      <c r="J108" s="304"/>
      <c r="K108" s="304"/>
      <c r="L108" s="304"/>
      <c r="M108" s="304"/>
      <c r="N108" s="304"/>
      <c r="O108" s="304"/>
      <c r="P108" s="304"/>
      <c r="Q108" s="304"/>
      <c r="R108" s="304"/>
      <c r="S108" s="304"/>
    </row>
    <row r="109" spans="1:19" ht="24" hidden="1" customHeight="1" outlineLevel="1">
      <c r="A109" s="116"/>
      <c r="B109" s="232" t="s">
        <v>158</v>
      </c>
      <c r="C109" s="599"/>
      <c r="D109" s="582"/>
      <c r="E109" s="324"/>
      <c r="F109" s="117"/>
      <c r="G109" s="327"/>
      <c r="H109" s="347"/>
      <c r="I109" s="323"/>
      <c r="J109" s="323"/>
      <c r="K109" s="323"/>
      <c r="L109" s="323"/>
      <c r="M109" s="323"/>
      <c r="N109" s="323"/>
      <c r="O109" s="323"/>
      <c r="P109" s="323"/>
      <c r="Q109" s="323"/>
      <c r="R109" s="323"/>
      <c r="S109" s="323"/>
    </row>
    <row r="110" spans="1:19" ht="15" hidden="1" outlineLevel="1">
      <c r="A110" s="116"/>
      <c r="B110" s="233" t="s">
        <v>159</v>
      </c>
      <c r="C110" s="599"/>
      <c r="D110" s="582"/>
      <c r="E110" s="324">
        <f>[3]Расценки!E113</f>
        <v>372.72914614500974</v>
      </c>
      <c r="F110" s="117"/>
      <c r="G110" s="327">
        <f>E110*F110</f>
        <v>0</v>
      </c>
      <c r="H110" s="347">
        <f>G110/$F$200/12</f>
        <v>0</v>
      </c>
      <c r="I110" s="323">
        <f>$F110*[3]Расценки!F113</f>
        <v>0</v>
      </c>
      <c r="J110" s="300">
        <f>$F110*[3]Расценки!G113</f>
        <v>0</v>
      </c>
      <c r="K110" s="300">
        <f>$F110*[3]Расценки!H113</f>
        <v>0</v>
      </c>
      <c r="L110" s="300">
        <f>$F110*[3]Расценки!I113</f>
        <v>0</v>
      </c>
      <c r="M110" s="300">
        <f>$F110*[3]Расценки!J113</f>
        <v>0</v>
      </c>
      <c r="N110" s="300">
        <f>$F110*[3]Расценки!K113</f>
        <v>0</v>
      </c>
      <c r="O110" s="300">
        <f>$F110*[3]Расценки!L113</f>
        <v>0</v>
      </c>
      <c r="P110" s="300">
        <f>$F110*[3]Расценки!M113</f>
        <v>0</v>
      </c>
      <c r="Q110" s="300">
        <f>$F110*[3]Расценки!N113</f>
        <v>0</v>
      </c>
      <c r="R110" s="300">
        <f>$F110*[3]Расценки!O113</f>
        <v>0</v>
      </c>
      <c r="S110" s="323">
        <f>SUM(I110:R110)</f>
        <v>0</v>
      </c>
    </row>
    <row r="111" spans="1:19" ht="15" hidden="1" outlineLevel="1">
      <c r="A111" s="116"/>
      <c r="B111" s="233" t="s">
        <v>160</v>
      </c>
      <c r="C111" s="599"/>
      <c r="D111" s="582"/>
      <c r="E111" s="324">
        <f>[3]Расценки!E114</f>
        <v>273.33470717300713</v>
      </c>
      <c r="F111" s="117"/>
      <c r="G111" s="327">
        <f t="shared" ref="G111:G122" si="3">E111*F111</f>
        <v>0</v>
      </c>
      <c r="H111" s="347">
        <f>G111/$F$200/12</f>
        <v>0</v>
      </c>
      <c r="I111" s="323">
        <f>$F111*[3]Расценки!F114</f>
        <v>0</v>
      </c>
      <c r="J111" s="300">
        <f>$F111*[3]Расценки!G114</f>
        <v>0</v>
      </c>
      <c r="K111" s="300">
        <f>$F111*[3]Расценки!H114</f>
        <v>0</v>
      </c>
      <c r="L111" s="300">
        <f>$F111*[3]Расценки!I114</f>
        <v>0</v>
      </c>
      <c r="M111" s="300">
        <f>$F111*[3]Расценки!J114</f>
        <v>0</v>
      </c>
      <c r="N111" s="300">
        <f>$F111*[3]Расценки!K114</f>
        <v>0</v>
      </c>
      <c r="O111" s="300">
        <f>$F111*[3]Расценки!L114</f>
        <v>0</v>
      </c>
      <c r="P111" s="300">
        <f>$F111*[3]Расценки!M114</f>
        <v>0</v>
      </c>
      <c r="Q111" s="300">
        <f>$F111*[3]Расценки!N114</f>
        <v>0</v>
      </c>
      <c r="R111" s="300">
        <f>$F111*[3]Расценки!O114</f>
        <v>0</v>
      </c>
      <c r="S111" s="323">
        <f>SUM(I111:R111)</f>
        <v>0</v>
      </c>
    </row>
    <row r="112" spans="1:19" ht="15" hidden="1" outlineLevel="1">
      <c r="A112" s="116"/>
      <c r="B112" s="233" t="s">
        <v>161</v>
      </c>
      <c r="C112" s="599"/>
      <c r="D112" s="582"/>
      <c r="E112" s="324">
        <f>[3]Расценки!E115</f>
        <v>219.21527747850578</v>
      </c>
      <c r="F112" s="117"/>
      <c r="G112" s="327">
        <f t="shared" si="3"/>
        <v>0</v>
      </c>
      <c r="H112" s="347">
        <f>G112/$F$200/12</f>
        <v>0</v>
      </c>
      <c r="I112" s="323">
        <f>$F112*[3]Расценки!F115</f>
        <v>0</v>
      </c>
      <c r="J112" s="300">
        <f>$F112*[3]Расценки!G115</f>
        <v>0</v>
      </c>
      <c r="K112" s="300">
        <f>$F112*[3]Расценки!H115</f>
        <v>0</v>
      </c>
      <c r="L112" s="300">
        <f>$F112*[3]Расценки!I115</f>
        <v>0</v>
      </c>
      <c r="M112" s="300">
        <f>$F112*[3]Расценки!J115</f>
        <v>0</v>
      </c>
      <c r="N112" s="300">
        <f>$F112*[3]Расценки!K115</f>
        <v>0</v>
      </c>
      <c r="O112" s="300">
        <f>$F112*[3]Расценки!L115</f>
        <v>0</v>
      </c>
      <c r="P112" s="300">
        <f>$F112*[3]Расценки!M115</f>
        <v>0</v>
      </c>
      <c r="Q112" s="300">
        <f>$F112*[3]Расценки!N115</f>
        <v>0</v>
      </c>
      <c r="R112" s="300">
        <f>$F112*[3]Расценки!O115</f>
        <v>0</v>
      </c>
      <c r="S112" s="323">
        <f>SUM(I112:R112)</f>
        <v>0</v>
      </c>
    </row>
    <row r="113" spans="1:19" ht="15" hidden="1" outlineLevel="1">
      <c r="A113" s="116"/>
      <c r="B113" s="233" t="s">
        <v>162</v>
      </c>
      <c r="C113" s="599"/>
      <c r="D113" s="582"/>
      <c r="E113" s="324">
        <f>[3]Расценки!E116</f>
        <v>186.74361966180484</v>
      </c>
      <c r="F113" s="117"/>
      <c r="G113" s="327">
        <f t="shared" si="3"/>
        <v>0</v>
      </c>
      <c r="H113" s="347">
        <f>G113/$F$200/12</f>
        <v>0</v>
      </c>
      <c r="I113" s="323">
        <f>$F113*[3]Расценки!F116</f>
        <v>0</v>
      </c>
      <c r="J113" s="300">
        <f>$F113*[3]Расценки!G116</f>
        <v>0</v>
      </c>
      <c r="K113" s="300">
        <f>$F113*[3]Расценки!H116</f>
        <v>0</v>
      </c>
      <c r="L113" s="300">
        <f>$F113*[3]Расценки!I116</f>
        <v>0</v>
      </c>
      <c r="M113" s="300">
        <f>$F113*[3]Расценки!J116</f>
        <v>0</v>
      </c>
      <c r="N113" s="300">
        <f>$F113*[3]Расценки!K116</f>
        <v>0</v>
      </c>
      <c r="O113" s="300">
        <f>$F113*[3]Расценки!L116</f>
        <v>0</v>
      </c>
      <c r="P113" s="300">
        <f>$F113*[3]Расценки!M116</f>
        <v>0</v>
      </c>
      <c r="Q113" s="300">
        <f>$F113*[3]Расценки!N116</f>
        <v>0</v>
      </c>
      <c r="R113" s="300">
        <f>$F113*[3]Расценки!O116</f>
        <v>0</v>
      </c>
      <c r="S113" s="323">
        <f>SUM(I113:R113)</f>
        <v>0</v>
      </c>
    </row>
    <row r="114" spans="1:19" ht="15" hidden="1" outlineLevel="1">
      <c r="A114" s="118"/>
      <c r="B114" s="233" t="s">
        <v>163</v>
      </c>
      <c r="C114" s="600"/>
      <c r="D114" s="601"/>
      <c r="E114" s="324">
        <f>[3]Расценки!E117</f>
        <v>165.09584778400432</v>
      </c>
      <c r="F114" s="117">
        <v>511.9</v>
      </c>
      <c r="G114" s="333">
        <f t="shared" si="3"/>
        <v>84512.564480631801</v>
      </c>
      <c r="H114" s="345">
        <f>G114/$F$200/12</f>
        <v>0.62668132868599058</v>
      </c>
      <c r="I114" s="323">
        <f>$F114*[3]Расценки!F117</f>
        <v>58006.075633208908</v>
      </c>
      <c r="J114" s="300">
        <f>$F114*[3]Расценки!G117</f>
        <v>11717.2272779082</v>
      </c>
      <c r="K114" s="300">
        <f>$F114*[3]Расценки!H117</f>
        <v>0</v>
      </c>
      <c r="L114" s="300">
        <f>$F114*[3]Расценки!I117</f>
        <v>0</v>
      </c>
      <c r="M114" s="300">
        <f>$F114*[3]Расценки!J117</f>
        <v>854.85453653792069</v>
      </c>
      <c r="N114" s="300">
        <f>$F114*[3]Расценки!K117</f>
        <v>0</v>
      </c>
      <c r="O114" s="300">
        <f>$F114*[3]Расценки!L117</f>
        <v>0</v>
      </c>
      <c r="P114" s="300">
        <f>$F114*[3]Расценки!M117</f>
        <v>9105.1176340835536</v>
      </c>
      <c r="Q114" s="300">
        <f>$F114*[3]Расценки!N117</f>
        <v>3984.1637540869292</v>
      </c>
      <c r="R114" s="300">
        <f>$F114*[3]Расценки!O117</f>
        <v>845.12564480631193</v>
      </c>
      <c r="S114" s="323">
        <f>SUM(I114:R114)</f>
        <v>84512.564480631816</v>
      </c>
    </row>
    <row r="115" spans="1:19" ht="15" hidden="1" customHeight="1" outlineLevel="1">
      <c r="A115" s="113"/>
      <c r="B115" s="191" t="s">
        <v>164</v>
      </c>
      <c r="C115" s="602" t="s">
        <v>165</v>
      </c>
      <c r="D115" s="582" t="s">
        <v>157</v>
      </c>
      <c r="E115" s="119"/>
      <c r="F115" s="307"/>
      <c r="G115" s="332"/>
      <c r="H115" s="344"/>
      <c r="I115" s="304"/>
      <c r="J115" s="304"/>
      <c r="K115" s="304"/>
      <c r="L115" s="304"/>
      <c r="M115" s="304"/>
      <c r="N115" s="304"/>
      <c r="O115" s="304"/>
      <c r="P115" s="304"/>
      <c r="Q115" s="304"/>
      <c r="R115" s="304"/>
      <c r="S115" s="304"/>
    </row>
    <row r="116" spans="1:19" ht="15" hidden="1" outlineLevel="1">
      <c r="A116" s="116"/>
      <c r="B116" s="232" t="s">
        <v>158</v>
      </c>
      <c r="C116" s="602"/>
      <c r="D116" s="582"/>
      <c r="E116" s="120"/>
      <c r="F116" s="321"/>
      <c r="G116" s="327"/>
      <c r="H116" s="347"/>
      <c r="I116" s="323"/>
      <c r="J116" s="323"/>
      <c r="K116" s="323"/>
      <c r="L116" s="323"/>
      <c r="M116" s="323"/>
      <c r="N116" s="323"/>
      <c r="O116" s="323"/>
      <c r="P116" s="323"/>
      <c r="Q116" s="323"/>
      <c r="R116" s="323"/>
      <c r="S116" s="323"/>
    </row>
    <row r="117" spans="1:19" ht="15" hidden="1" outlineLevel="1">
      <c r="A117" s="116"/>
      <c r="B117" s="233" t="s">
        <v>159</v>
      </c>
      <c r="C117" s="602"/>
      <c r="D117" s="582"/>
      <c r="E117" s="120">
        <f>[3]Расценки!E120</f>
        <v>46.713858921101902</v>
      </c>
      <c r="F117" s="321">
        <f>F110</f>
        <v>0</v>
      </c>
      <c r="G117" s="327">
        <f t="shared" si="3"/>
        <v>0</v>
      </c>
      <c r="H117" s="347">
        <f t="shared" ref="H117:H122" si="4">G117/$F$200/12</f>
        <v>0</v>
      </c>
      <c r="I117" s="323">
        <f>$F117*[3]Расценки!F120</f>
        <v>0</v>
      </c>
      <c r="J117" s="300">
        <f>$F117*[3]Расценки!G120</f>
        <v>0</v>
      </c>
      <c r="K117" s="300">
        <f>$F117*[3]Расценки!H120</f>
        <v>0</v>
      </c>
      <c r="L117" s="300">
        <f>$F117*[3]Расценки!I120</f>
        <v>0</v>
      </c>
      <c r="M117" s="300">
        <f>$F117*[3]Расценки!J120</f>
        <v>0</v>
      </c>
      <c r="N117" s="300">
        <f>$F117*[3]Расценки!K120</f>
        <v>0</v>
      </c>
      <c r="O117" s="300">
        <f>$F117*[3]Расценки!L120</f>
        <v>0</v>
      </c>
      <c r="P117" s="300">
        <f>$F117*[3]Расценки!M120</f>
        <v>0</v>
      </c>
      <c r="Q117" s="300">
        <f>$F117*[3]Расценки!N120</f>
        <v>0</v>
      </c>
      <c r="R117" s="300">
        <f>$F117*[3]Расценки!O120</f>
        <v>0</v>
      </c>
      <c r="S117" s="323">
        <f>SUM(I117:R117)</f>
        <v>0</v>
      </c>
    </row>
    <row r="118" spans="1:19" ht="15" hidden="1" outlineLevel="1">
      <c r="A118" s="116"/>
      <c r="B118" s="233" t="s">
        <v>160</v>
      </c>
      <c r="C118" s="602"/>
      <c r="D118" s="582"/>
      <c r="E118" s="120">
        <f>[3]Расценки!E121</f>
        <v>46.713858921101902</v>
      </c>
      <c r="F118" s="321">
        <f>F111</f>
        <v>0</v>
      </c>
      <c r="G118" s="327">
        <f t="shared" si="3"/>
        <v>0</v>
      </c>
      <c r="H118" s="347">
        <f t="shared" si="4"/>
        <v>0</v>
      </c>
      <c r="I118" s="323">
        <f>$F118*[3]Расценки!F121</f>
        <v>0</v>
      </c>
      <c r="J118" s="300">
        <f>$F118*[3]Расценки!G121</f>
        <v>0</v>
      </c>
      <c r="K118" s="300">
        <f>$F118*[3]Расценки!H121</f>
        <v>0</v>
      </c>
      <c r="L118" s="300">
        <f>$F118*[3]Расценки!I121</f>
        <v>0</v>
      </c>
      <c r="M118" s="300">
        <f>$F118*[3]Расценки!J121</f>
        <v>0</v>
      </c>
      <c r="N118" s="300">
        <f>$F118*[3]Расценки!K121</f>
        <v>0</v>
      </c>
      <c r="O118" s="300">
        <f>$F118*[3]Расценки!L121</f>
        <v>0</v>
      </c>
      <c r="P118" s="300">
        <f>$F118*[3]Расценки!M121</f>
        <v>0</v>
      </c>
      <c r="Q118" s="300">
        <f>$F118*[3]Расценки!N121</f>
        <v>0</v>
      </c>
      <c r="R118" s="300">
        <f>$F118*[3]Расценки!O121</f>
        <v>0</v>
      </c>
      <c r="S118" s="323">
        <f t="shared" ref="S118:S126" si="5">SUM(I118:R118)</f>
        <v>0</v>
      </c>
    </row>
    <row r="119" spans="1:19" ht="15" hidden="1" outlineLevel="1">
      <c r="A119" s="116"/>
      <c r="B119" s="233" t="s">
        <v>161</v>
      </c>
      <c r="C119" s="602"/>
      <c r="D119" s="582"/>
      <c r="E119" s="120">
        <f>[3]Расценки!E122</f>
        <v>44.823818393633367</v>
      </c>
      <c r="F119" s="321">
        <f>F112</f>
        <v>0</v>
      </c>
      <c r="G119" s="327">
        <f t="shared" si="3"/>
        <v>0</v>
      </c>
      <c r="H119" s="347">
        <f t="shared" si="4"/>
        <v>0</v>
      </c>
      <c r="I119" s="323">
        <f>$F119*[3]Расценки!F122</f>
        <v>0</v>
      </c>
      <c r="J119" s="300">
        <f>$F119*[3]Расценки!G122</f>
        <v>0</v>
      </c>
      <c r="K119" s="300">
        <f>$F119*[3]Расценки!H122</f>
        <v>0</v>
      </c>
      <c r="L119" s="300">
        <f>$F119*[3]Расценки!I122</f>
        <v>0</v>
      </c>
      <c r="M119" s="300">
        <f>$F119*[3]Расценки!J122</f>
        <v>0</v>
      </c>
      <c r="N119" s="300">
        <f>$F119*[3]Расценки!K122</f>
        <v>0</v>
      </c>
      <c r="O119" s="300">
        <f>$F119*[3]Расценки!L122</f>
        <v>0</v>
      </c>
      <c r="P119" s="300">
        <f>$F119*[3]Расценки!M122</f>
        <v>0</v>
      </c>
      <c r="Q119" s="300">
        <f>$F119*[3]Расценки!N122</f>
        <v>0</v>
      </c>
      <c r="R119" s="300">
        <f>$F119*[3]Расценки!O122</f>
        <v>0</v>
      </c>
      <c r="S119" s="323">
        <f t="shared" si="5"/>
        <v>0</v>
      </c>
    </row>
    <row r="120" spans="1:19" ht="15" hidden="1" outlineLevel="1">
      <c r="A120" s="116"/>
      <c r="B120" s="233" t="s">
        <v>162</v>
      </c>
      <c r="C120" s="602"/>
      <c r="D120" s="582"/>
      <c r="E120" s="120">
        <f>[3]Расценки!E123</f>
        <v>43.689794077152229</v>
      </c>
      <c r="F120" s="321">
        <f>F113</f>
        <v>0</v>
      </c>
      <c r="G120" s="327">
        <f t="shared" si="3"/>
        <v>0</v>
      </c>
      <c r="H120" s="347">
        <f t="shared" si="4"/>
        <v>0</v>
      </c>
      <c r="I120" s="323">
        <f>$F120*[3]Расценки!F123</f>
        <v>0</v>
      </c>
      <c r="J120" s="300">
        <f>$F120*[3]Расценки!G123</f>
        <v>0</v>
      </c>
      <c r="K120" s="300">
        <f>$F120*[3]Расценки!H123</f>
        <v>0</v>
      </c>
      <c r="L120" s="300">
        <f>$F120*[3]Расценки!I123</f>
        <v>0</v>
      </c>
      <c r="M120" s="300">
        <f>$F120*[3]Расценки!J123</f>
        <v>0</v>
      </c>
      <c r="N120" s="300">
        <f>$F120*[3]Расценки!K123</f>
        <v>0</v>
      </c>
      <c r="O120" s="300">
        <f>$F120*[3]Расценки!L123</f>
        <v>0</v>
      </c>
      <c r="P120" s="300">
        <f>$F120*[3]Расценки!M123</f>
        <v>0</v>
      </c>
      <c r="Q120" s="300">
        <f>$F120*[3]Расценки!N123</f>
        <v>0</v>
      </c>
      <c r="R120" s="300">
        <f>$F120*[3]Расценки!O123</f>
        <v>0</v>
      </c>
      <c r="S120" s="323">
        <f t="shared" si="5"/>
        <v>0</v>
      </c>
    </row>
    <row r="121" spans="1:19" ht="15" hidden="1" outlineLevel="1">
      <c r="A121" s="118"/>
      <c r="B121" s="234" t="s">
        <v>163</v>
      </c>
      <c r="C121" s="603"/>
      <c r="D121" s="601"/>
      <c r="E121" s="121">
        <f>[3]Расценки!E124</f>
        <v>42.933777866164817</v>
      </c>
      <c r="F121" s="321">
        <f>F114</f>
        <v>511.9</v>
      </c>
      <c r="G121" s="333">
        <f t="shared" si="3"/>
        <v>21977.80088968977</v>
      </c>
      <c r="H121" s="345">
        <f t="shared" si="4"/>
        <v>0.16297076710177669</v>
      </c>
      <c r="I121" s="305">
        <f>$F121*[3]Расценки!F124</f>
        <v>12463.927797507509</v>
      </c>
      <c r="J121" s="301">
        <f>$F121*[3]Расценки!G124</f>
        <v>2517.7134150965171</v>
      </c>
      <c r="K121" s="301">
        <f>$F121*[3]Расценки!H124</f>
        <v>0</v>
      </c>
      <c r="L121" s="301">
        <f>$F121*[3]Расценки!I124</f>
        <v>3600.1582479014405</v>
      </c>
      <c r="M121" s="301">
        <f>$F121*[3]Расценки!J124</f>
        <v>183.6849865202812</v>
      </c>
      <c r="N121" s="301">
        <f>$F121*[3]Расценки!K124</f>
        <v>0</v>
      </c>
      <c r="O121" s="301">
        <f>$F121*[3]Расценки!L124</f>
        <v>0</v>
      </c>
      <c r="P121" s="301">
        <f>$F121*[3]Расценки!M124</f>
        <v>1956.4421061103212</v>
      </c>
      <c r="Q121" s="301">
        <f>$F121*[3]Расценки!N124</f>
        <v>1036.0963276568034</v>
      </c>
      <c r="R121" s="301">
        <f>$F121*[3]Расценки!O124</f>
        <v>219.77800889689732</v>
      </c>
      <c r="S121" s="305">
        <f t="shared" si="5"/>
        <v>21977.80088968977</v>
      </c>
    </row>
    <row r="122" spans="1:19" ht="22.5" hidden="1" outlineLevel="1">
      <c r="A122" s="122"/>
      <c r="B122" s="235" t="s">
        <v>166</v>
      </c>
      <c r="C122" s="312" t="s">
        <v>167</v>
      </c>
      <c r="D122" s="123" t="s">
        <v>168</v>
      </c>
      <c r="E122" s="306">
        <f>[3]Расценки!E125</f>
        <v>3.6272060268897435</v>
      </c>
      <c r="F122" s="124">
        <v>924</v>
      </c>
      <c r="G122" s="327">
        <f t="shared" si="3"/>
        <v>3351.5383688461229</v>
      </c>
      <c r="H122" s="347">
        <f t="shared" si="4"/>
        <v>2.4852476445817871E-2</v>
      </c>
      <c r="I122" s="34">
        <f>$F122*[3]Расценки!F125</f>
        <v>1936.293709571507</v>
      </c>
      <c r="J122" s="35">
        <f>$F122*[3]Расценки!G125</f>
        <v>391.1313293334444</v>
      </c>
      <c r="K122" s="35">
        <f>$F122*[3]Расценки!H125</f>
        <v>0</v>
      </c>
      <c r="L122" s="35">
        <f>$F122*[3]Расценки!I125</f>
        <v>500.12424000000004</v>
      </c>
      <c r="M122" s="35">
        <f>$F122*[3]Расценки!J125</f>
        <v>28.535794632336742</v>
      </c>
      <c r="N122" s="35">
        <f>$F122*[3]Расценки!K125</f>
        <v>0</v>
      </c>
      <c r="O122" s="35">
        <f>$F122*[3]Расценки!L125</f>
        <v>0</v>
      </c>
      <c r="P122" s="35">
        <f>$F122*[3]Расценки!M125</f>
        <v>303.93681708905643</v>
      </c>
      <c r="Q122" s="35">
        <f>$F122*[3]Расценки!N125</f>
        <v>158.00109453131722</v>
      </c>
      <c r="R122" s="35">
        <f>$F122*[3]Расценки!O125</f>
        <v>33.515383688461043</v>
      </c>
      <c r="S122" s="34">
        <f t="shared" si="5"/>
        <v>3351.5383688461225</v>
      </c>
    </row>
    <row r="123" spans="1:19" ht="15" hidden="1" customHeight="1" outlineLevel="1">
      <c r="A123" s="113"/>
      <c r="B123" s="236" t="s">
        <v>169</v>
      </c>
      <c r="C123" s="604" t="s">
        <v>47</v>
      </c>
      <c r="D123" s="595" t="s">
        <v>170</v>
      </c>
      <c r="E123" s="125"/>
      <c r="F123" s="37"/>
      <c r="G123" s="332"/>
      <c r="H123" s="344"/>
      <c r="I123" s="323"/>
      <c r="J123" s="300"/>
      <c r="K123" s="300"/>
      <c r="L123" s="300"/>
      <c r="M123" s="300"/>
      <c r="N123" s="300"/>
      <c r="O123" s="300"/>
      <c r="P123" s="300"/>
      <c r="Q123" s="300"/>
      <c r="R123" s="300"/>
      <c r="S123" s="323"/>
    </row>
    <row r="124" spans="1:19" ht="15" hidden="1" outlineLevel="1">
      <c r="A124" s="116"/>
      <c r="B124" s="232" t="s">
        <v>171</v>
      </c>
      <c r="C124" s="584"/>
      <c r="D124" s="582"/>
      <c r="E124" s="325"/>
      <c r="F124" s="39"/>
      <c r="G124" s="327"/>
      <c r="H124" s="229"/>
      <c r="I124" s="323"/>
      <c r="J124" s="300"/>
      <c r="K124" s="300"/>
      <c r="L124" s="300"/>
      <c r="M124" s="300"/>
      <c r="N124" s="300"/>
      <c r="O124" s="300"/>
      <c r="P124" s="300"/>
      <c r="Q124" s="300"/>
      <c r="R124" s="300"/>
      <c r="S124" s="323"/>
    </row>
    <row r="125" spans="1:19" ht="15" hidden="1" outlineLevel="1">
      <c r="A125" s="116"/>
      <c r="B125" s="233" t="s">
        <v>172</v>
      </c>
      <c r="C125" s="584"/>
      <c r="D125" s="582"/>
      <c r="E125" s="324">
        <f>[3]Расценки!E128</f>
        <v>15.657785791392843</v>
      </c>
      <c r="F125" s="39">
        <v>235.20000000000002</v>
      </c>
      <c r="G125" s="327">
        <f>E125*F125</f>
        <v>3682.7112181355969</v>
      </c>
      <c r="H125" s="347">
        <f>G125/F200/12</f>
        <v>2.7308204094042485E-2</v>
      </c>
      <c r="I125" s="323">
        <f>$F125*[3]Расценки!F128</f>
        <v>2268.7885889928766</v>
      </c>
      <c r="J125" s="300">
        <f>$F125*[3]Расценки!G128</f>
        <v>458.29529497656108</v>
      </c>
      <c r="K125" s="300">
        <f>$F125*[3]Расценки!H128</f>
        <v>0</v>
      </c>
      <c r="L125" s="300">
        <f>$F125*[3]Расценки!I128</f>
        <v>355.62282485022723</v>
      </c>
      <c r="M125" s="300">
        <f>$F125*[3]Расценки!J128</f>
        <v>33.435880579303657</v>
      </c>
      <c r="N125" s="300">
        <f>$F125*[3]Расценки!K128</f>
        <v>0</v>
      </c>
      <c r="O125" s="300">
        <f>$F125*[3]Расценки!L128</f>
        <v>0</v>
      </c>
      <c r="P125" s="300">
        <f>$F125*[3]Расценки!M128</f>
        <v>356.12798770030849</v>
      </c>
      <c r="Q125" s="300">
        <f>$F125*[3]Расценки!N128</f>
        <v>173.61352885496387</v>
      </c>
      <c r="R125" s="300">
        <f>$F125*[3]Расценки!O128</f>
        <v>36.827112181355929</v>
      </c>
      <c r="S125" s="323">
        <f t="shared" si="5"/>
        <v>3682.7112181355969</v>
      </c>
    </row>
    <row r="126" spans="1:19" ht="15" hidden="1" outlineLevel="1">
      <c r="A126" s="126"/>
      <c r="B126" s="233" t="s">
        <v>173</v>
      </c>
      <c r="C126" s="605"/>
      <c r="D126" s="606"/>
      <c r="E126" s="324">
        <f>[3]Расценки!E129</f>
        <v>20.019417777858713</v>
      </c>
      <c r="F126" s="42"/>
      <c r="G126" s="333">
        <f>E126*F126</f>
        <v>0</v>
      </c>
      <c r="H126" s="345">
        <f>G126/F200/12</f>
        <v>0</v>
      </c>
      <c r="I126" s="323">
        <f>$F126*[3]Расценки!F129</f>
        <v>0</v>
      </c>
      <c r="J126" s="300">
        <f>$F126*[3]Расценки!G129</f>
        <v>0</v>
      </c>
      <c r="K126" s="300">
        <f>$F126*[3]Расценки!H129</f>
        <v>0</v>
      </c>
      <c r="L126" s="300">
        <f>$F126*[3]Расценки!I129</f>
        <v>0</v>
      </c>
      <c r="M126" s="300">
        <f>$F126*[3]Расценки!J129</f>
        <v>0</v>
      </c>
      <c r="N126" s="300">
        <f>$F126*[3]Расценки!K129</f>
        <v>0</v>
      </c>
      <c r="O126" s="300">
        <f>$F126*[3]Расценки!L129</f>
        <v>0</v>
      </c>
      <c r="P126" s="300">
        <f>$F126*[3]Расценки!M129</f>
        <v>0</v>
      </c>
      <c r="Q126" s="300">
        <f>$F126*[3]Расценки!N129</f>
        <v>0</v>
      </c>
      <c r="R126" s="300">
        <f>$F126*[3]Расценки!O129</f>
        <v>0</v>
      </c>
      <c r="S126" s="323">
        <f t="shared" si="5"/>
        <v>0</v>
      </c>
    </row>
    <row r="127" spans="1:19" hidden="1" outlineLevel="1">
      <c r="A127" s="127"/>
      <c r="B127" s="237" t="s">
        <v>174</v>
      </c>
      <c r="C127" s="607" t="s">
        <v>85</v>
      </c>
      <c r="D127" s="128"/>
      <c r="E127" s="129"/>
      <c r="F127" s="39"/>
      <c r="G127" s="332"/>
      <c r="H127" s="347"/>
      <c r="I127" s="304"/>
      <c r="J127" s="299"/>
      <c r="K127" s="299"/>
      <c r="L127" s="299"/>
      <c r="M127" s="299"/>
      <c r="N127" s="299"/>
      <c r="O127" s="299"/>
      <c r="P127" s="299"/>
      <c r="Q127" s="299"/>
      <c r="R127" s="299"/>
      <c r="S127" s="304"/>
    </row>
    <row r="128" spans="1:19" ht="15" hidden="1" customHeight="1" outlineLevel="1">
      <c r="A128" s="130"/>
      <c r="B128" s="238" t="s">
        <v>175</v>
      </c>
      <c r="C128" s="608"/>
      <c r="D128" s="610" t="s">
        <v>176</v>
      </c>
      <c r="E128" s="131">
        <f>[3]Расценки!E131</f>
        <v>2.7309675962284525</v>
      </c>
      <c r="F128" s="68">
        <v>900</v>
      </c>
      <c r="G128" s="327">
        <f t="shared" ref="G128:G137" si="6">E128*F128</f>
        <v>2457.8708366056071</v>
      </c>
      <c r="H128" s="347">
        <f>G128/F200/12</f>
        <v>1.8225713195291197E-2</v>
      </c>
      <c r="I128" s="323">
        <f>$F128*[3]Расценки!F131</f>
        <v>1362.1113757808223</v>
      </c>
      <c r="J128" s="300">
        <f>$F128*[3]Расценки!G131</f>
        <v>275.14649790772609</v>
      </c>
      <c r="K128" s="300">
        <f>$F128*[3]Расценки!H131</f>
        <v>0</v>
      </c>
      <c r="L128" s="300">
        <f>$F128*[3]Расценки!I131</f>
        <v>446.2809523200001</v>
      </c>
      <c r="M128" s="300">
        <f>$F128*[3]Расценки!J131</f>
        <v>20.073881505431693</v>
      </c>
      <c r="N128" s="300">
        <f>$F128*[3]Расценки!K131</f>
        <v>0</v>
      </c>
      <c r="O128" s="300">
        <f>$F128*[3]Расценки!L131</f>
        <v>0</v>
      </c>
      <c r="P128" s="300">
        <f>$F128*[3]Расценки!M131</f>
        <v>213.80836699987742</v>
      </c>
      <c r="Q128" s="300">
        <f>$F128*[3]Расценки!N131</f>
        <v>115.8710537256929</v>
      </c>
      <c r="R128" s="300">
        <f>$F128*[3]Расценки!O131</f>
        <v>24.578708366056333</v>
      </c>
      <c r="S128" s="323">
        <f t="shared" ref="S128:S146" si="7">SUM(I128:R128)</f>
        <v>2457.8708366056062</v>
      </c>
    </row>
    <row r="129" spans="1:19" hidden="1" outlineLevel="1">
      <c r="A129" s="130"/>
      <c r="B129" s="238" t="s">
        <v>177</v>
      </c>
      <c r="C129" s="608"/>
      <c r="D129" s="610"/>
      <c r="E129" s="131">
        <f>[3]Расценки!E132</f>
        <v>3.8456068816586177</v>
      </c>
      <c r="F129" s="39">
        <v>32.76</v>
      </c>
      <c r="G129" s="327">
        <f t="shared" si="6"/>
        <v>125.98208144313631</v>
      </c>
      <c r="H129" s="192">
        <f>G129/F200/12</f>
        <v>9.3418793613232352E-4</v>
      </c>
      <c r="I129" s="323">
        <f>$F129*[3]Расценки!F132</f>
        <v>74.643703392789064</v>
      </c>
      <c r="J129" s="300">
        <f>$F129*[3]Расценки!G132</f>
        <v>15.078028085343385</v>
      </c>
      <c r="K129" s="300">
        <f>$F129*[3]Расценки!H132</f>
        <v>0</v>
      </c>
      <c r="L129" s="300">
        <f>$F129*[3]Расценки!I132</f>
        <v>16.244626664448003</v>
      </c>
      <c r="M129" s="300">
        <f>$F129*[3]Расценки!J132</f>
        <v>1.1000487064976567</v>
      </c>
      <c r="N129" s="300">
        <f>$F129*[3]Расценки!K132</f>
        <v>0</v>
      </c>
      <c r="O129" s="300">
        <f>$F129*[3]Расценки!L132</f>
        <v>0</v>
      </c>
      <c r="P129" s="300">
        <f>$F129*[3]Расценки!M132</f>
        <v>11.716698511593279</v>
      </c>
      <c r="Q129" s="300">
        <f>$F129*[3]Расценки!N132</f>
        <v>5.9391552680335691</v>
      </c>
      <c r="R129" s="300">
        <f>$F129*[3]Расценки!O132</f>
        <v>1.2598208144313656</v>
      </c>
      <c r="S129" s="323">
        <f t="shared" si="7"/>
        <v>125.98208144313634</v>
      </c>
    </row>
    <row r="130" spans="1:19" hidden="1" outlineLevel="1">
      <c r="A130" s="130"/>
      <c r="B130" s="238" t="s">
        <v>178</v>
      </c>
      <c r="C130" s="608"/>
      <c r="D130" s="610"/>
      <c r="E130" s="131">
        <f>[3]Расценки!E133</f>
        <v>3.8213755928449173</v>
      </c>
      <c r="F130" s="132">
        <v>29.400000000000002</v>
      </c>
      <c r="G130" s="327">
        <f t="shared" si="6"/>
        <v>112.34844242964058</v>
      </c>
      <c r="H130" s="192">
        <f>G130/F200/12</f>
        <v>8.330911694644428E-4</v>
      </c>
      <c r="I130" s="323">
        <f>$F130*[3]Расценки!F133</f>
        <v>66.498975884273989</v>
      </c>
      <c r="J130" s="300">
        <f>$F130*[3]Расценки!G133</f>
        <v>13.432793128623343</v>
      </c>
      <c r="K130" s="300">
        <f>$F130*[3]Расценки!H133</f>
        <v>0</v>
      </c>
      <c r="L130" s="300">
        <f>$F130*[3]Расценки!I133</f>
        <v>14.578511109120003</v>
      </c>
      <c r="M130" s="300">
        <f>$F130*[3]Расценки!J133</f>
        <v>0.98001718939338323</v>
      </c>
      <c r="N130" s="300">
        <f>$F130*[3]Расценки!K133</f>
        <v>0</v>
      </c>
      <c r="O130" s="300">
        <f>$F130*[3]Расценки!L133</f>
        <v>0</v>
      </c>
      <c r="P130" s="300">
        <f>$F130*[3]Расценки!M133</f>
        <v>10.438234122250423</v>
      </c>
      <c r="Q130" s="300">
        <f>$F130*[3]Расценки!N133</f>
        <v>5.2964265716830559</v>
      </c>
      <c r="R130" s="300">
        <f>$F130*[3]Расценки!O133</f>
        <v>1.1234844242964013</v>
      </c>
      <c r="S130" s="323">
        <f t="shared" si="7"/>
        <v>112.3484424296406</v>
      </c>
    </row>
    <row r="131" spans="1:19" hidden="1" outlineLevel="1">
      <c r="A131" s="130"/>
      <c r="B131" s="238" t="s">
        <v>179</v>
      </c>
      <c r="C131" s="608"/>
      <c r="D131" s="610"/>
      <c r="E131" s="131">
        <f>[3]Расценки!E134</f>
        <v>3.700219148776422</v>
      </c>
      <c r="F131" s="132">
        <v>0</v>
      </c>
      <c r="G131" s="327">
        <f t="shared" si="6"/>
        <v>0</v>
      </c>
      <c r="H131" s="347">
        <f>G131/F200/12</f>
        <v>0</v>
      </c>
      <c r="I131" s="323">
        <f>$F131*[3]Расценки!F134</f>
        <v>0</v>
      </c>
      <c r="J131" s="300">
        <f>$F131*[3]Расценки!G134</f>
        <v>0</v>
      </c>
      <c r="K131" s="300">
        <f>$F131*[3]Расценки!H134</f>
        <v>0</v>
      </c>
      <c r="L131" s="300">
        <f>$F131*[3]Расценки!I134</f>
        <v>0</v>
      </c>
      <c r="M131" s="300">
        <f>$F131*[3]Расценки!J134</f>
        <v>0</v>
      </c>
      <c r="N131" s="300">
        <f>$F131*[3]Расценки!K134</f>
        <v>0</v>
      </c>
      <c r="O131" s="300">
        <f>$F131*[3]Расценки!L134</f>
        <v>0</v>
      </c>
      <c r="P131" s="300">
        <f>$F131*[3]Расценки!M134</f>
        <v>0</v>
      </c>
      <c r="Q131" s="300">
        <f>$F131*[3]Расценки!N134</f>
        <v>0</v>
      </c>
      <c r="R131" s="300">
        <f>$F131*[3]Расценки!O134</f>
        <v>0</v>
      </c>
      <c r="S131" s="323">
        <f t="shared" si="7"/>
        <v>0</v>
      </c>
    </row>
    <row r="132" spans="1:19" hidden="1" outlineLevel="1">
      <c r="A132" s="130"/>
      <c r="B132" s="238" t="s">
        <v>180</v>
      </c>
      <c r="C132" s="608"/>
      <c r="D132" s="610"/>
      <c r="E132" s="131">
        <f>[3]Расценки!E135</f>
        <v>2.5855798633462559</v>
      </c>
      <c r="F132" s="132">
        <v>0</v>
      </c>
      <c r="G132" s="327">
        <f t="shared" si="6"/>
        <v>0</v>
      </c>
      <c r="H132" s="347">
        <f>G132/F200/12</f>
        <v>0</v>
      </c>
      <c r="I132" s="323">
        <f>$F132*[3]Расценки!F135</f>
        <v>0</v>
      </c>
      <c r="J132" s="300">
        <f>$F132*[3]Расценки!G135</f>
        <v>0</v>
      </c>
      <c r="K132" s="300">
        <f>$F132*[3]Расценки!H135</f>
        <v>0</v>
      </c>
      <c r="L132" s="300">
        <f>$F132*[3]Расценки!I135</f>
        <v>0</v>
      </c>
      <c r="M132" s="300">
        <f>$F132*[3]Расценки!J135</f>
        <v>0</v>
      </c>
      <c r="N132" s="300">
        <f>$F132*[3]Расценки!K135</f>
        <v>0</v>
      </c>
      <c r="O132" s="300">
        <f>$F132*[3]Расценки!L135</f>
        <v>0</v>
      </c>
      <c r="P132" s="300">
        <f>$F132*[3]Расценки!M135</f>
        <v>0</v>
      </c>
      <c r="Q132" s="300">
        <f>$F132*[3]Расценки!N135</f>
        <v>0</v>
      </c>
      <c r="R132" s="300">
        <f>$F132*[3]Расценки!O135</f>
        <v>0</v>
      </c>
      <c r="S132" s="323">
        <f t="shared" si="7"/>
        <v>0</v>
      </c>
    </row>
    <row r="133" spans="1:19" hidden="1" outlineLevel="1">
      <c r="A133" s="130"/>
      <c r="B133" s="238" t="s">
        <v>181</v>
      </c>
      <c r="C133" s="608"/>
      <c r="D133" s="610"/>
      <c r="E133" s="131">
        <f>[3]Расценки!E136</f>
        <v>4.6694707013243928</v>
      </c>
      <c r="F133" s="132">
        <v>0</v>
      </c>
      <c r="G133" s="327">
        <f t="shared" si="6"/>
        <v>0</v>
      </c>
      <c r="H133" s="347">
        <f>G133/F200/12</f>
        <v>0</v>
      </c>
      <c r="I133" s="323">
        <f>$F133*[3]Расценки!F136</f>
        <v>0</v>
      </c>
      <c r="J133" s="300">
        <f>$F133*[3]Расценки!G136</f>
        <v>0</v>
      </c>
      <c r="K133" s="300">
        <f>$F133*[3]Расценки!H136</f>
        <v>0</v>
      </c>
      <c r="L133" s="300">
        <f>$F133*[3]Расценки!I136</f>
        <v>0</v>
      </c>
      <c r="M133" s="300">
        <f>$F133*[3]Расценки!J136</f>
        <v>0</v>
      </c>
      <c r="N133" s="300">
        <f>$F133*[3]Расценки!K136</f>
        <v>0</v>
      </c>
      <c r="O133" s="300">
        <f>$F133*[3]Расценки!L136</f>
        <v>0</v>
      </c>
      <c r="P133" s="300">
        <f>$F133*[3]Расценки!M136</f>
        <v>0</v>
      </c>
      <c r="Q133" s="300">
        <f>$F133*[3]Расценки!N136</f>
        <v>0</v>
      </c>
      <c r="R133" s="300">
        <f>$F133*[3]Расценки!O136</f>
        <v>0</v>
      </c>
      <c r="S133" s="323">
        <f t="shared" si="7"/>
        <v>0</v>
      </c>
    </row>
    <row r="134" spans="1:19" hidden="1" outlineLevel="1">
      <c r="A134" s="130"/>
      <c r="B134" s="238" t="s">
        <v>182</v>
      </c>
      <c r="C134" s="608"/>
      <c r="D134" s="610"/>
      <c r="E134" s="131">
        <f>[3]Расценки!E137</f>
        <v>2.076722798258571</v>
      </c>
      <c r="F134" s="132">
        <v>20</v>
      </c>
      <c r="G134" s="327">
        <f t="shared" si="6"/>
        <v>41.534455965171418</v>
      </c>
      <c r="H134" s="192">
        <f>G134/F200/12</f>
        <v>3.0798814602849456E-4</v>
      </c>
      <c r="I134" s="323">
        <f>$F134*[3]Расценки!F137</f>
        <v>21.288187557990867</v>
      </c>
      <c r="J134" s="300">
        <f>$F134*[3]Расценки!G137</f>
        <v>4.3002138867141557</v>
      </c>
      <c r="K134" s="300">
        <f>$F134*[3]Расценки!H137</f>
        <v>0</v>
      </c>
      <c r="L134" s="300">
        <f>$F134*[3]Расценки!I137</f>
        <v>9.9173544960000015</v>
      </c>
      <c r="M134" s="300">
        <f>$F134*[3]Расценки!J137</f>
        <v>0.31373099300308382</v>
      </c>
      <c r="N134" s="300">
        <f>$F134*[3]Расценки!K137</f>
        <v>0</v>
      </c>
      <c r="O134" s="300">
        <f>$F134*[3]Расценки!L137</f>
        <v>0</v>
      </c>
      <c r="P134" s="300">
        <f>$F134*[3]Расценки!M137</f>
        <v>3.3415715477392309</v>
      </c>
      <c r="Q134" s="300">
        <f>$F134*[3]Расценки!N137</f>
        <v>1.958052924072367</v>
      </c>
      <c r="R134" s="300">
        <f>$F134*[3]Расценки!O137</f>
        <v>0.41534455965171446</v>
      </c>
      <c r="S134" s="323">
        <f t="shared" si="7"/>
        <v>41.534455965171418</v>
      </c>
    </row>
    <row r="135" spans="1:19" hidden="1" outlineLevel="1">
      <c r="A135" s="130"/>
      <c r="B135" s="238" t="s">
        <v>183</v>
      </c>
      <c r="C135" s="608"/>
      <c r="D135" s="610"/>
      <c r="E135" s="131">
        <f>[3]Расценки!E138</f>
        <v>2.4886547080914592</v>
      </c>
      <c r="F135" s="132">
        <v>18</v>
      </c>
      <c r="G135" s="327">
        <f t="shared" si="6"/>
        <v>44.795784745646266</v>
      </c>
      <c r="H135" s="192">
        <f>G135/F200/12</f>
        <v>3.3217169632057247E-4</v>
      </c>
      <c r="I135" s="323">
        <f>$F135*[3]Расценки!F138</f>
        <v>24.248576140273979</v>
      </c>
      <c r="J135" s="300">
        <f>$F135*[3]Расценки!G138</f>
        <v>4.8982123803353428</v>
      </c>
      <c r="K135" s="300">
        <f>$F135*[3]Расценки!H138</f>
        <v>0</v>
      </c>
      <c r="L135" s="300">
        <f>$F135*[3]Расценки!I138</f>
        <v>8.9256190464000014</v>
      </c>
      <c r="M135" s="300">
        <f>$F135*[3]Расценки!J138</f>
        <v>0.35735920921757525</v>
      </c>
      <c r="N135" s="300">
        <f>$F135*[3]Расценки!K138</f>
        <v>0</v>
      </c>
      <c r="O135" s="300">
        <f>$F135*[3]Расценки!L138</f>
        <v>0</v>
      </c>
      <c r="P135" s="300">
        <f>$F135*[3]Расценки!M138</f>
        <v>3.8062588410967177</v>
      </c>
      <c r="Q135" s="300">
        <f>$F135*[3]Расценки!N138</f>
        <v>2.1118012808661808</v>
      </c>
      <c r="R135" s="300">
        <f>$F135*[3]Расценки!O138</f>
        <v>0.44795784745646527</v>
      </c>
      <c r="S135" s="323">
        <f t="shared" si="7"/>
        <v>44.795784745646266</v>
      </c>
    </row>
    <row r="136" spans="1:19" hidden="1" outlineLevel="1">
      <c r="A136" s="133"/>
      <c r="B136" s="239" t="s">
        <v>184</v>
      </c>
      <c r="C136" s="609"/>
      <c r="D136" s="134" t="s">
        <v>185</v>
      </c>
      <c r="E136" s="306">
        <f>[3]Расценки!E139</f>
        <v>1.4399696744852144</v>
      </c>
      <c r="F136" s="135">
        <v>36</v>
      </c>
      <c r="G136" s="333">
        <f t="shared" si="6"/>
        <v>51.838908281467717</v>
      </c>
      <c r="H136" s="240">
        <f>G136/F200/12</f>
        <v>3.8439817936073269E-4</v>
      </c>
      <c r="I136" s="305">
        <f>$F136*[3]Расценки!F139</f>
        <v>32.331434853698632</v>
      </c>
      <c r="J136" s="301">
        <f>$F136*[3]Расценки!G139</f>
        <v>6.5309498404471222</v>
      </c>
      <c r="K136" s="301">
        <f>$F136*[3]Расценки!H139</f>
        <v>0</v>
      </c>
      <c r="L136" s="301">
        <f>$F136*[3]Расценки!I139</f>
        <v>4.4628095232000007</v>
      </c>
      <c r="M136" s="301">
        <f>$F136*[3]Расценки!J139</f>
        <v>0.47647894562343357</v>
      </c>
      <c r="N136" s="301">
        <f>$F136*[3]Расценки!K139</f>
        <v>0</v>
      </c>
      <c r="O136" s="301">
        <f>$F136*[3]Расценки!L139</f>
        <v>0</v>
      </c>
      <c r="P136" s="301">
        <f>$F136*[3]Расценки!M139</f>
        <v>5.0750117881289558</v>
      </c>
      <c r="Q136" s="301">
        <f>$F136*[3]Расценки!N139</f>
        <v>2.4438342475549071</v>
      </c>
      <c r="R136" s="301">
        <f>$F136*[3]Расценки!O139</f>
        <v>0.51838908281467633</v>
      </c>
      <c r="S136" s="305">
        <f t="shared" si="7"/>
        <v>51.838908281467724</v>
      </c>
    </row>
    <row r="137" spans="1:19" ht="38.25" collapsed="1">
      <c r="A137" s="136"/>
      <c r="B137" s="241" t="s">
        <v>186</v>
      </c>
      <c r="C137" s="137" t="s">
        <v>187</v>
      </c>
      <c r="D137" s="138" t="s">
        <v>176</v>
      </c>
      <c r="E137" s="306">
        <f>[3]Расценки!E140</f>
        <v>3.5980532601986988</v>
      </c>
      <c r="F137" s="139">
        <v>1110</v>
      </c>
      <c r="G137" s="140">
        <f t="shared" si="6"/>
        <v>3993.8391188205555</v>
      </c>
      <c r="H137" s="347">
        <f>G137/F200/12</f>
        <v>2.961529354743633E-2</v>
      </c>
      <c r="I137" s="323">
        <f>$F137*[3]Расценки!F140</f>
        <v>2658.3624213041103</v>
      </c>
      <c r="J137" s="300">
        <f>$F137*[3]Расценки!G140</f>
        <v>536.9892091034302</v>
      </c>
      <c r="K137" s="300">
        <f>$F137*[3]Расценки!H140</f>
        <v>0</v>
      </c>
      <c r="L137" s="300">
        <f>$F137*[3]Расценки!I140</f>
        <v>67.775949888582531</v>
      </c>
      <c r="M137" s="300">
        <f>$F137*[3]Расценки!J140</f>
        <v>85.213413282179133</v>
      </c>
      <c r="N137" s="300">
        <f>$F137*[3]Расценки!K140</f>
        <v>0</v>
      </c>
      <c r="O137" s="300">
        <f>$F137*[3]Расценки!L140</f>
        <v>0</v>
      </c>
      <c r="P137" s="300">
        <f>$F137*[3]Расценки!M140</f>
        <v>417.27874702393649</v>
      </c>
      <c r="Q137" s="300">
        <f>$F137*[3]Расценки!N140</f>
        <v>188.28098703011193</v>
      </c>
      <c r="R137" s="300">
        <f>$F137*[3]Расценки!O140</f>
        <v>39.938391188205529</v>
      </c>
      <c r="S137" s="323">
        <f t="shared" si="7"/>
        <v>3993.8391188205565</v>
      </c>
    </row>
    <row r="138" spans="1:19" ht="15" customHeight="1">
      <c r="A138" s="141"/>
      <c r="B138" s="242" t="s">
        <v>188</v>
      </c>
      <c r="C138" s="611" t="s">
        <v>189</v>
      </c>
      <c r="D138" s="558" t="s">
        <v>190</v>
      </c>
      <c r="E138" s="129"/>
      <c r="F138" s="340"/>
      <c r="G138" s="52"/>
      <c r="H138" s="243"/>
      <c r="I138" s="38"/>
      <c r="J138" s="299"/>
      <c r="K138" s="38"/>
      <c r="L138" s="299"/>
      <c r="M138" s="38"/>
      <c r="N138" s="299"/>
      <c r="O138" s="38"/>
      <c r="P138" s="299"/>
      <c r="Q138" s="38"/>
      <c r="R138" s="299"/>
      <c r="S138" s="304"/>
    </row>
    <row r="139" spans="1:19" ht="15">
      <c r="A139" s="130"/>
      <c r="B139" s="244" t="s">
        <v>191</v>
      </c>
      <c r="C139" s="608"/>
      <c r="D139" s="559"/>
      <c r="E139" s="131"/>
      <c r="F139" s="321"/>
      <c r="G139" s="322"/>
      <c r="H139" s="347"/>
      <c r="I139" s="40"/>
      <c r="J139" s="300"/>
      <c r="K139" s="40"/>
      <c r="L139" s="300"/>
      <c r="M139" s="40"/>
      <c r="N139" s="300"/>
      <c r="O139" s="40"/>
      <c r="P139" s="300"/>
      <c r="Q139" s="40"/>
      <c r="R139" s="300"/>
      <c r="S139" s="323"/>
    </row>
    <row r="140" spans="1:19" ht="15">
      <c r="A140" s="130"/>
      <c r="B140" s="232" t="s">
        <v>31</v>
      </c>
      <c r="C140" s="608"/>
      <c r="D140" s="559"/>
      <c r="E140" s="131"/>
      <c r="F140" s="321"/>
      <c r="G140" s="322"/>
      <c r="H140" s="347"/>
      <c r="I140" s="40"/>
      <c r="J140" s="300"/>
      <c r="K140" s="40"/>
      <c r="L140" s="300"/>
      <c r="M140" s="40"/>
      <c r="N140" s="300"/>
      <c r="O140" s="40"/>
      <c r="P140" s="300"/>
      <c r="Q140" s="40"/>
      <c r="R140" s="300"/>
      <c r="S140" s="323"/>
    </row>
    <row r="141" spans="1:19" ht="15">
      <c r="A141" s="130"/>
      <c r="B141" s="142" t="s">
        <v>192</v>
      </c>
      <c r="C141" s="608"/>
      <c r="D141" s="559"/>
      <c r="E141" s="131">
        <f>[3]Расценки!E144</f>
        <v>1.0599879825960519</v>
      </c>
      <c r="F141" s="321">
        <f>F14*1000</f>
        <v>3160</v>
      </c>
      <c r="G141" s="322">
        <f t="shared" ref="G141:G146" si="8">E141*F141</f>
        <v>3349.562025003524</v>
      </c>
      <c r="H141" s="347">
        <f>G141/F200/12</f>
        <v>2.4837821373015007E-2</v>
      </c>
      <c r="I141" s="40">
        <f>$F141*[3]Расценки!F144</f>
        <v>2270.3852030597259</v>
      </c>
      <c r="J141" s="300">
        <f>$F141*[3]Расценки!G144</f>
        <v>458.61781101806463</v>
      </c>
      <c r="K141" s="40">
        <f>$F141*[3]Расценки!H144</f>
        <v>0</v>
      </c>
      <c r="L141" s="300">
        <f>$F141*[3]Расценки!I144</f>
        <v>0</v>
      </c>
      <c r="M141" s="40">
        <f>$F141*[3]Расценки!J144</f>
        <v>72.776861073428648</v>
      </c>
      <c r="N141" s="300">
        <f>$F141*[3]Расценки!K144</f>
        <v>0</v>
      </c>
      <c r="O141" s="40">
        <f>$F141*[3]Расценки!L144</f>
        <v>0</v>
      </c>
      <c r="P141" s="300">
        <f>$F141*[3]Расценки!M144</f>
        <v>356.37860556638896</v>
      </c>
      <c r="Q141" s="40">
        <f>$F141*[3]Расценки!N144</f>
        <v>157.90792403588043</v>
      </c>
      <c r="R141" s="300">
        <f>$F141*[3]Расценки!O144</f>
        <v>33.495620250035358</v>
      </c>
      <c r="S141" s="323">
        <f t="shared" si="7"/>
        <v>3349.562025003524</v>
      </c>
    </row>
    <row r="142" spans="1:19" ht="15" hidden="1" outlineLevel="1">
      <c r="A142" s="130"/>
      <c r="B142" s="142" t="s">
        <v>193</v>
      </c>
      <c r="C142" s="608"/>
      <c r="D142" s="559"/>
      <c r="E142" s="131">
        <f>[3]Расценки!E145</f>
        <v>1.0599879825960519</v>
      </c>
      <c r="F142" s="321">
        <f>(F13+F15)*1000</f>
        <v>0</v>
      </c>
      <c r="G142" s="322">
        <f t="shared" si="8"/>
        <v>0</v>
      </c>
      <c r="H142" s="347">
        <f>G142/F200/12</f>
        <v>0</v>
      </c>
      <c r="I142" s="40">
        <f>$F142*[3]Расценки!F145</f>
        <v>0</v>
      </c>
      <c r="J142" s="300">
        <f>$F142*[3]Расценки!G145</f>
        <v>0</v>
      </c>
      <c r="K142" s="40">
        <f>$F142*[3]Расценки!H145</f>
        <v>0</v>
      </c>
      <c r="L142" s="300">
        <f>$F142*[3]Расценки!I145</f>
        <v>0</v>
      </c>
      <c r="M142" s="40">
        <f>$F142*[3]Расценки!J145</f>
        <v>0</v>
      </c>
      <c r="N142" s="300">
        <f>$F142*[3]Расценки!K145</f>
        <v>0</v>
      </c>
      <c r="O142" s="40">
        <f>$F142*[3]Расценки!L145</f>
        <v>0</v>
      </c>
      <c r="P142" s="300">
        <f>$F142*[3]Расценки!M145</f>
        <v>0</v>
      </c>
      <c r="Q142" s="40">
        <f>$F142*[3]Расценки!N145</f>
        <v>0</v>
      </c>
      <c r="R142" s="300">
        <f>$F142*[3]Расценки!O145</f>
        <v>0</v>
      </c>
      <c r="S142" s="323">
        <f t="shared" si="7"/>
        <v>0</v>
      </c>
    </row>
    <row r="143" spans="1:19" ht="45" customHeight="1" collapsed="1">
      <c r="A143" s="130"/>
      <c r="B143" s="244" t="s">
        <v>194</v>
      </c>
      <c r="C143" s="608" t="s">
        <v>195</v>
      </c>
      <c r="D143" s="559"/>
      <c r="E143" s="131"/>
      <c r="F143" s="321"/>
      <c r="G143" s="322"/>
      <c r="H143" s="347"/>
      <c r="I143" s="40"/>
      <c r="J143" s="300"/>
      <c r="K143" s="40"/>
      <c r="L143" s="300"/>
      <c r="M143" s="40"/>
      <c r="N143" s="300"/>
      <c r="O143" s="40"/>
      <c r="P143" s="300"/>
      <c r="Q143" s="40"/>
      <c r="R143" s="300"/>
      <c r="S143" s="323"/>
    </row>
    <row r="144" spans="1:19" ht="15">
      <c r="A144" s="130"/>
      <c r="B144" s="232" t="s">
        <v>31</v>
      </c>
      <c r="C144" s="608"/>
      <c r="D144" s="559"/>
      <c r="E144" s="131"/>
      <c r="F144" s="321"/>
      <c r="G144" s="322"/>
      <c r="H144" s="347"/>
      <c r="I144" s="40"/>
      <c r="J144" s="300"/>
      <c r="K144" s="40"/>
      <c r="L144" s="300"/>
      <c r="M144" s="40"/>
      <c r="N144" s="300"/>
      <c r="O144" s="40"/>
      <c r="P144" s="300"/>
      <c r="Q144" s="40"/>
      <c r="R144" s="300"/>
      <c r="S144" s="323"/>
    </row>
    <row r="145" spans="1:19" ht="15">
      <c r="A145" s="130"/>
      <c r="B145" s="142" t="s">
        <v>192</v>
      </c>
      <c r="C145" s="608"/>
      <c r="D145" s="559"/>
      <c r="E145" s="131">
        <f>[3]Расценки!E148</f>
        <v>4.711057700426899</v>
      </c>
      <c r="F145" s="321">
        <f>F141</f>
        <v>3160</v>
      </c>
      <c r="G145" s="322">
        <f t="shared" si="8"/>
        <v>14886.942333349001</v>
      </c>
      <c r="H145" s="347">
        <f>G145/F200/12</f>
        <v>0.11039031721340008</v>
      </c>
      <c r="I145" s="40">
        <f>$F145*[3]Расценки!F148</f>
        <v>10090.600902487673</v>
      </c>
      <c r="J145" s="300">
        <f>$F145*[3]Расценки!G148</f>
        <v>2038.3013823025096</v>
      </c>
      <c r="K145" s="40">
        <f>$F145*[3]Расценки!H148</f>
        <v>0</v>
      </c>
      <c r="L145" s="300">
        <f>$F145*[3]Расценки!I148</f>
        <v>0</v>
      </c>
      <c r="M145" s="40">
        <f>$F145*[3]Расценки!J148</f>
        <v>323.45271588190514</v>
      </c>
      <c r="N145" s="300">
        <f>$F145*[3]Расценки!K148</f>
        <v>0</v>
      </c>
      <c r="O145" s="40">
        <f>$F145*[3]Расценки!L148</f>
        <v>0</v>
      </c>
      <c r="P145" s="300">
        <f>$F145*[3]Расценки!M148</f>
        <v>1583.9049136283957</v>
      </c>
      <c r="Q145" s="40">
        <f>$F145*[3]Расценки!N148</f>
        <v>701.81299571502427</v>
      </c>
      <c r="R145" s="300">
        <f>$F145*[3]Расценки!O148</f>
        <v>148.86942333349069</v>
      </c>
      <c r="S145" s="323">
        <f t="shared" si="7"/>
        <v>14886.942333348999</v>
      </c>
    </row>
    <row r="146" spans="1:19" ht="15" hidden="1" outlineLevel="1">
      <c r="A146" s="143"/>
      <c r="B146" s="142" t="s">
        <v>193</v>
      </c>
      <c r="C146" s="612"/>
      <c r="D146" s="560"/>
      <c r="E146" s="306">
        <f>[3]Расценки!E149</f>
        <v>7.0665865506403449</v>
      </c>
      <c r="F146" s="308">
        <f>F142</f>
        <v>0</v>
      </c>
      <c r="G146" s="303">
        <f t="shared" si="8"/>
        <v>0</v>
      </c>
      <c r="H146" s="345">
        <f>G146/F200/12</f>
        <v>0</v>
      </c>
      <c r="I146" s="43">
        <f>$F146*[3]Расценки!F149</f>
        <v>0</v>
      </c>
      <c r="J146" s="301">
        <f>$F146*[3]Расценки!G149</f>
        <v>0</v>
      </c>
      <c r="K146" s="43">
        <f>$F146*[3]Расценки!H149</f>
        <v>0</v>
      </c>
      <c r="L146" s="301">
        <f>$F146*[3]Расценки!I149</f>
        <v>0</v>
      </c>
      <c r="M146" s="43">
        <f>$F146*[3]Расценки!J149</f>
        <v>0</v>
      </c>
      <c r="N146" s="301">
        <f>$F146*[3]Расценки!K149</f>
        <v>0</v>
      </c>
      <c r="O146" s="43">
        <f>$F146*[3]Расценки!L149</f>
        <v>0</v>
      </c>
      <c r="P146" s="301">
        <f>$F146*[3]Расценки!M149</f>
        <v>0</v>
      </c>
      <c r="Q146" s="43">
        <f>$F146*[3]Расценки!N149</f>
        <v>0</v>
      </c>
      <c r="R146" s="301">
        <f>$F146*[3]Расценки!O149</f>
        <v>0</v>
      </c>
      <c r="S146" s="305">
        <f t="shared" si="7"/>
        <v>0</v>
      </c>
    </row>
    <row r="147" spans="1:19" ht="45" customHeight="1" collapsed="1">
      <c r="A147" s="144" t="s">
        <v>196</v>
      </c>
      <c r="B147" s="225" t="s">
        <v>197</v>
      </c>
      <c r="C147" s="310"/>
      <c r="D147" s="145"/>
      <c r="E147" s="142"/>
      <c r="F147" s="335"/>
      <c r="G147" s="63"/>
      <c r="H147" s="223">
        <f>H148+H164+H173</f>
        <v>3.1419535287674378</v>
      </c>
      <c r="I147" s="43"/>
      <c r="J147" s="301"/>
      <c r="K147" s="43"/>
      <c r="L147" s="301"/>
      <c r="M147" s="43"/>
      <c r="N147" s="301"/>
      <c r="O147" s="43"/>
      <c r="P147" s="301"/>
      <c r="Q147" s="43"/>
      <c r="R147" s="301"/>
      <c r="S147" s="305"/>
    </row>
    <row r="148" spans="1:19" ht="27" customHeight="1">
      <c r="A148" s="245"/>
      <c r="B148" s="246" t="s">
        <v>198</v>
      </c>
      <c r="C148" s="146"/>
      <c r="D148" s="147"/>
      <c r="E148" s="148"/>
      <c r="F148" s="340"/>
      <c r="G148" s="247"/>
      <c r="H148" s="248">
        <f>SUM(H150:H163)</f>
        <v>0.6855803458593962</v>
      </c>
      <c r="I148" s="40"/>
      <c r="J148" s="300"/>
      <c r="K148" s="40"/>
      <c r="L148" s="300"/>
      <c r="M148" s="40"/>
      <c r="N148" s="300"/>
      <c r="O148" s="40"/>
      <c r="P148" s="300"/>
      <c r="Q148" s="40"/>
      <c r="R148" s="300"/>
      <c r="S148" s="323"/>
    </row>
    <row r="149" spans="1:19" ht="15" customHeight="1">
      <c r="A149" s="249"/>
      <c r="B149" s="250" t="s">
        <v>199</v>
      </c>
      <c r="C149" s="86"/>
      <c r="D149" s="596" t="s">
        <v>200</v>
      </c>
      <c r="E149" s="149"/>
      <c r="F149" s="340"/>
      <c r="G149" s="251"/>
      <c r="H149" s="243"/>
      <c r="I149" s="38"/>
      <c r="J149" s="299"/>
      <c r="K149" s="38"/>
      <c r="L149" s="150"/>
      <c r="M149" s="150"/>
      <c r="N149" s="150"/>
      <c r="O149" s="299"/>
      <c r="P149" s="304"/>
      <c r="Q149" s="304"/>
      <c r="R149" s="304"/>
      <c r="S149" s="304"/>
    </row>
    <row r="150" spans="1:19" ht="15">
      <c r="A150" s="252"/>
      <c r="B150" s="253" t="s">
        <v>201</v>
      </c>
      <c r="C150" s="590" t="s">
        <v>202</v>
      </c>
      <c r="D150" s="597"/>
      <c r="E150" s="151">
        <f>[3]Расценки!E153</f>
        <v>33.089571943474645</v>
      </c>
      <c r="F150" s="321">
        <v>1160</v>
      </c>
      <c r="G150" s="254">
        <f t="shared" ref="G150:G163" si="9">E150*F150</f>
        <v>38383.903454430591</v>
      </c>
      <c r="H150" s="347">
        <f>G150/F200/12</f>
        <v>0.28462602886095167</v>
      </c>
      <c r="I150" s="40">
        <f>$F150*[3]Расценки!F153</f>
        <v>26017.206365515991</v>
      </c>
      <c r="J150" s="300">
        <f>$F150*[3]Расценки!G153</f>
        <v>5255.4756858342298</v>
      </c>
      <c r="K150" s="40">
        <f>$F150*[3]Расценки!H153</f>
        <v>0</v>
      </c>
      <c r="L150" s="69">
        <f>$F150*[3]Расценки!I153</f>
        <v>0</v>
      </c>
      <c r="M150" s="69">
        <f>$F150*[3]Расценки!J153</f>
        <v>833.97769269731737</v>
      </c>
      <c r="N150" s="69">
        <f>$F150*[3]Расценки!K153</f>
        <v>0</v>
      </c>
      <c r="O150" s="300">
        <f>$F150*[3]Расценки!L153</f>
        <v>0</v>
      </c>
      <c r="P150" s="323">
        <f>$F150*[3]Расценки!M153</f>
        <v>4083.8777987013041</v>
      </c>
      <c r="Q150" s="323">
        <f>$F150*[3]Расценки!N153</f>
        <v>1809.5268771374419</v>
      </c>
      <c r="R150" s="323">
        <f>$F150*[3]Расценки!O153</f>
        <v>383.83903454430731</v>
      </c>
      <c r="S150" s="323">
        <f t="shared" ref="S150:S163" si="10">SUM(I150:R150)</f>
        <v>38383.903454430583</v>
      </c>
    </row>
    <row r="151" spans="1:19" ht="15" hidden="1" outlineLevel="1">
      <c r="A151" s="252"/>
      <c r="B151" s="253" t="s">
        <v>203</v>
      </c>
      <c r="C151" s="590"/>
      <c r="D151" s="597"/>
      <c r="E151" s="151">
        <f>[3]Расценки!E154</f>
        <v>45.498161422277626</v>
      </c>
      <c r="F151" s="321">
        <v>0</v>
      </c>
      <c r="G151" s="254">
        <f t="shared" si="9"/>
        <v>0</v>
      </c>
      <c r="H151" s="347">
        <f>G151/F200/12</f>
        <v>0</v>
      </c>
      <c r="I151" s="40">
        <f>$F151*[3]Расценки!F154</f>
        <v>0</v>
      </c>
      <c r="J151" s="300">
        <f>$F151*[3]Расценки!G154</f>
        <v>0</v>
      </c>
      <c r="K151" s="40">
        <f>$F151*[3]Расценки!H154</f>
        <v>0</v>
      </c>
      <c r="L151" s="69">
        <f>$F151*[3]Расценки!I154</f>
        <v>0</v>
      </c>
      <c r="M151" s="69">
        <f>$F151*[3]Расценки!J154</f>
        <v>0</v>
      </c>
      <c r="N151" s="69">
        <f>$F151*[3]Расценки!K154</f>
        <v>0</v>
      </c>
      <c r="O151" s="300">
        <f>$F151*[3]Расценки!L154</f>
        <v>0</v>
      </c>
      <c r="P151" s="323">
        <f>$F151*[3]Расценки!M154</f>
        <v>0</v>
      </c>
      <c r="Q151" s="323">
        <f>$F151*[3]Расценки!N154</f>
        <v>0</v>
      </c>
      <c r="R151" s="323">
        <f>$F151*[3]Расценки!O154</f>
        <v>0</v>
      </c>
      <c r="S151" s="323">
        <f t="shared" si="10"/>
        <v>0</v>
      </c>
    </row>
    <row r="152" spans="1:19" ht="15" collapsed="1">
      <c r="A152" s="252"/>
      <c r="B152" s="255" t="s">
        <v>204</v>
      </c>
      <c r="C152" s="590"/>
      <c r="D152" s="597"/>
      <c r="E152" s="151">
        <f>[3]Расценки!E155</f>
        <v>53.770554408146296</v>
      </c>
      <c r="F152" s="321">
        <v>774</v>
      </c>
      <c r="G152" s="254">
        <f t="shared" si="9"/>
        <v>41618.409111905232</v>
      </c>
      <c r="H152" s="347">
        <f>G152/F200/12</f>
        <v>0.30861067913781198</v>
      </c>
      <c r="I152" s="40">
        <f>$F152*[3]Расценки!F155</f>
        <v>28209.604574334255</v>
      </c>
      <c r="J152" s="300">
        <f>$F152*[3]Расценки!G155</f>
        <v>5698.340124015519</v>
      </c>
      <c r="K152" s="40">
        <f>$F152*[3]Расценки!H155</f>
        <v>0</v>
      </c>
      <c r="L152" s="69">
        <f>$F152*[3]Расценки!I155</f>
        <v>0</v>
      </c>
      <c r="M152" s="69">
        <f>$F152*[3]Расценки!J155</f>
        <v>904.25469223280243</v>
      </c>
      <c r="N152" s="69">
        <f>$F152*[3]Расценки!K155</f>
        <v>0</v>
      </c>
      <c r="O152" s="300">
        <f>$F152*[3]Расценки!L155</f>
        <v>0</v>
      </c>
      <c r="P152" s="323">
        <f>$F152*[3]Расценки!M155</f>
        <v>4428.0149149280724</v>
      </c>
      <c r="Q152" s="323">
        <f>$F152*[3]Расценки!N155</f>
        <v>1962.0107152755324</v>
      </c>
      <c r="R152" s="323">
        <f>$F152*[3]Расценки!O155</f>
        <v>416.18409111905294</v>
      </c>
      <c r="S152" s="323">
        <f t="shared" si="10"/>
        <v>41618.409111905232</v>
      </c>
    </row>
    <row r="153" spans="1:19" ht="15">
      <c r="A153" s="252"/>
      <c r="B153" s="255" t="s">
        <v>205</v>
      </c>
      <c r="C153" s="314" t="s">
        <v>202</v>
      </c>
      <c r="D153" s="597"/>
      <c r="E153" s="151">
        <f>[3]Расценки!E156</f>
        <v>6.3697425991188696</v>
      </c>
      <c r="F153" s="321">
        <v>393</v>
      </c>
      <c r="G153" s="254">
        <f t="shared" si="9"/>
        <v>2503.3088414537156</v>
      </c>
      <c r="H153" s="347">
        <f>G153/F200/12</f>
        <v>1.8562647110692367E-2</v>
      </c>
      <c r="I153" s="40">
        <f>$F153*[3]Расценки!F156</f>
        <v>1696.7816418682744</v>
      </c>
      <c r="J153" s="300">
        <f>$F153*[3]Расценки!G156</f>
        <v>342.74989165739134</v>
      </c>
      <c r="K153" s="40">
        <f>$F153*[3]Расценки!H156</f>
        <v>0</v>
      </c>
      <c r="L153" s="69">
        <f>$F153*[3]Расценки!I156</f>
        <v>0</v>
      </c>
      <c r="M153" s="69">
        <f>$F153*[3]Расценки!J156</f>
        <v>54.390083962744647</v>
      </c>
      <c r="N153" s="69">
        <f>$F153*[3]Расценки!K156</f>
        <v>0</v>
      </c>
      <c r="O153" s="300">
        <f>$F153*[3]Расценки!L156</f>
        <v>0</v>
      </c>
      <c r="P153" s="323">
        <f>$F153*[3]Расценки!M156</f>
        <v>266.34100445366414</v>
      </c>
      <c r="Q153" s="323">
        <f>$F153*[3]Расценки!N156</f>
        <v>118.01313109710375</v>
      </c>
      <c r="R153" s="323">
        <f>$F153*[3]Расценки!O156</f>
        <v>25.03308841453736</v>
      </c>
      <c r="S153" s="323">
        <f t="shared" si="10"/>
        <v>2503.3088414537156</v>
      </c>
    </row>
    <row r="154" spans="1:19" ht="22.5">
      <c r="A154" s="252"/>
      <c r="B154" s="255" t="s">
        <v>206</v>
      </c>
      <c r="C154" s="314" t="s">
        <v>207</v>
      </c>
      <c r="D154" s="313" t="s">
        <v>208</v>
      </c>
      <c r="E154" s="151">
        <f>[3]Расценки!E157</f>
        <v>5.2638060435573228</v>
      </c>
      <c r="F154" s="321">
        <f>F153</f>
        <v>393</v>
      </c>
      <c r="G154" s="254">
        <f t="shared" si="9"/>
        <v>2068.675775118028</v>
      </c>
      <c r="H154" s="347">
        <f>G154/F200/12</f>
        <v>1.5339736657365195E-2</v>
      </c>
      <c r="I154" s="40">
        <f>$F154*[3]Расценки!F157</f>
        <v>686.29457779726033</v>
      </c>
      <c r="J154" s="300">
        <f>$F154*[3]Расценки!G157</f>
        <v>138.63150471504656</v>
      </c>
      <c r="K154" s="40">
        <f>$F154*[3]Расценки!H157</f>
        <v>995.81405400000006</v>
      </c>
      <c r="L154" s="69">
        <f>$F154*[3]Расценки!I157</f>
        <v>0</v>
      </c>
      <c r="M154" s="69">
        <f>$F154*[3]Расценки!J157</f>
        <v>21.999070940247254</v>
      </c>
      <c r="N154" s="69">
        <f>$F154*[3]Расценки!K157</f>
        <v>0</v>
      </c>
      <c r="O154" s="300">
        <f>$F154*[3]Расценки!L157</f>
        <v>0</v>
      </c>
      <c r="P154" s="323">
        <f>$F154*[3]Расценки!M157</f>
        <v>107.72652337301511</v>
      </c>
      <c r="Q154" s="323">
        <f>$F154*[3]Расценки!N157</f>
        <v>97.52328654127848</v>
      </c>
      <c r="R154" s="323">
        <f>$F154*[3]Расценки!O157</f>
        <v>20.686757751180338</v>
      </c>
      <c r="S154" s="323">
        <f t="shared" si="10"/>
        <v>2068.675775118028</v>
      </c>
    </row>
    <row r="155" spans="1:19" ht="25.5" hidden="1" outlineLevel="1">
      <c r="A155" s="252"/>
      <c r="B155" s="255" t="s">
        <v>209</v>
      </c>
      <c r="C155" s="314" t="s">
        <v>210</v>
      </c>
      <c r="D155" s="152" t="s">
        <v>211</v>
      </c>
      <c r="E155" s="151">
        <f>[3]Расценки!E158</f>
        <v>3.2178206614523011</v>
      </c>
      <c r="F155" s="321"/>
      <c r="G155" s="254">
        <f t="shared" si="9"/>
        <v>0</v>
      </c>
      <c r="H155" s="347">
        <f>G155/F200/12</f>
        <v>0</v>
      </c>
      <c r="I155" s="40">
        <f>$F155*[3]Расценки!F158</f>
        <v>0</v>
      </c>
      <c r="J155" s="300">
        <f>$F155*[3]Расценки!G158</f>
        <v>0</v>
      </c>
      <c r="K155" s="40">
        <f>$F155*[3]Расценки!H158</f>
        <v>0</v>
      </c>
      <c r="L155" s="69">
        <f>$F155*[3]Расценки!I158</f>
        <v>0</v>
      </c>
      <c r="M155" s="69">
        <f>$F155*[3]Расценки!J158</f>
        <v>0</v>
      </c>
      <c r="N155" s="69">
        <f>$F155*[3]Расценки!K158</f>
        <v>0</v>
      </c>
      <c r="O155" s="300">
        <f>$F155*[3]Расценки!L158</f>
        <v>0</v>
      </c>
      <c r="P155" s="323">
        <f>$F155*[3]Расценки!M158</f>
        <v>0</v>
      </c>
      <c r="Q155" s="323">
        <f>$F155*[3]Расценки!N158</f>
        <v>0</v>
      </c>
      <c r="R155" s="323">
        <f>$F155*[3]Расценки!O158</f>
        <v>0</v>
      </c>
      <c r="S155" s="323">
        <f t="shared" si="10"/>
        <v>0</v>
      </c>
    </row>
    <row r="156" spans="1:19" ht="15" collapsed="1">
      <c r="A156" s="252"/>
      <c r="B156" s="256" t="s">
        <v>212</v>
      </c>
      <c r="C156" s="556" t="s">
        <v>64</v>
      </c>
      <c r="D156" s="152" t="s">
        <v>213</v>
      </c>
      <c r="E156" s="151">
        <f>[3]Расценки!E159</f>
        <v>110.41541485375541</v>
      </c>
      <c r="F156" s="321">
        <v>33</v>
      </c>
      <c r="G156" s="254">
        <f t="shared" si="9"/>
        <v>3643.7086901739285</v>
      </c>
      <c r="H156" s="347">
        <f t="shared" ref="H156:H163" si="11">G156/$F$200/12</f>
        <v>2.7018990813208573E-2</v>
      </c>
      <c r="I156" s="40">
        <f>$F156*[3]Расценки!F159</f>
        <v>2469.7623846575348</v>
      </c>
      <c r="J156" s="300">
        <f>$F156*[3]Расценки!G159</f>
        <v>498.89200170082199</v>
      </c>
      <c r="K156" s="40">
        <f>$F156*[3]Расценки!H159</f>
        <v>0</v>
      </c>
      <c r="L156" s="69">
        <f>$F156*[3]Расценки!I159</f>
        <v>0</v>
      </c>
      <c r="M156" s="69">
        <f>$F156*[3]Расценки!J159</f>
        <v>79.167867069592091</v>
      </c>
      <c r="N156" s="69">
        <f>$F156*[3]Расценки!K159</f>
        <v>0</v>
      </c>
      <c r="O156" s="300">
        <f>$F156*[3]Расценки!L159</f>
        <v>0</v>
      </c>
      <c r="P156" s="323">
        <f>$F156*[3]Расценки!M159</f>
        <v>387.67451159318421</v>
      </c>
      <c r="Q156" s="323">
        <f>$F156*[3]Расценки!N159</f>
        <v>171.77483825105662</v>
      </c>
      <c r="R156" s="323">
        <f>$F156*[3]Расценки!O159</f>
        <v>36.437086901739491</v>
      </c>
      <c r="S156" s="323">
        <f t="shared" si="10"/>
        <v>3643.708690173929</v>
      </c>
    </row>
    <row r="157" spans="1:19" ht="22.5" hidden="1" outlineLevel="1">
      <c r="A157" s="252"/>
      <c r="B157" s="256"/>
      <c r="C157" s="556"/>
      <c r="D157" s="152" t="s">
        <v>214</v>
      </c>
      <c r="E157" s="151">
        <f>[3]Расценки!E160</f>
        <v>0.61975629692567136</v>
      </c>
      <c r="F157" s="321"/>
      <c r="G157" s="254">
        <f t="shared" si="9"/>
        <v>0</v>
      </c>
      <c r="H157" s="347">
        <f t="shared" si="11"/>
        <v>0</v>
      </c>
      <c r="I157" s="40">
        <f>$F157*[3]Расценки!F160</f>
        <v>0</v>
      </c>
      <c r="J157" s="300">
        <f>$F157*[3]Расценки!G160</f>
        <v>0</v>
      </c>
      <c r="K157" s="40">
        <f>$F157*[3]Расценки!H160</f>
        <v>0</v>
      </c>
      <c r="L157" s="69">
        <f>$F157*[3]Расценки!I160</f>
        <v>0</v>
      </c>
      <c r="M157" s="69">
        <f>$F157*[3]Расценки!J160</f>
        <v>0</v>
      </c>
      <c r="N157" s="69">
        <f>$F157*[3]Расценки!K160</f>
        <v>0</v>
      </c>
      <c r="O157" s="300">
        <f>$F157*[3]Расценки!L160</f>
        <v>0</v>
      </c>
      <c r="P157" s="323">
        <f>$F157*[3]Расценки!M160</f>
        <v>0</v>
      </c>
      <c r="Q157" s="323">
        <f>$F157*[3]Расценки!N160</f>
        <v>0</v>
      </c>
      <c r="R157" s="323">
        <f>$F157*[3]Расценки!O160</f>
        <v>0</v>
      </c>
      <c r="S157" s="323">
        <f t="shared" si="10"/>
        <v>0</v>
      </c>
    </row>
    <row r="158" spans="1:19" ht="15" hidden="1" outlineLevel="1">
      <c r="A158" s="252"/>
      <c r="B158" s="256" t="s">
        <v>215</v>
      </c>
      <c r="C158" s="556"/>
      <c r="D158" s="152" t="s">
        <v>216</v>
      </c>
      <c r="E158" s="151">
        <f>[3]Расценки!E161</f>
        <v>26.499699564901299</v>
      </c>
      <c r="F158" s="321"/>
      <c r="G158" s="254">
        <f t="shared" si="9"/>
        <v>0</v>
      </c>
      <c r="H158" s="347">
        <f t="shared" si="11"/>
        <v>0</v>
      </c>
      <c r="I158" s="40">
        <f>$F158*[3]Расценки!F161</f>
        <v>0</v>
      </c>
      <c r="J158" s="300">
        <f>$F158*[3]Расценки!G161</f>
        <v>0</v>
      </c>
      <c r="K158" s="40">
        <f>$F158*[3]Расценки!H161</f>
        <v>0</v>
      </c>
      <c r="L158" s="69">
        <f>$F158*[3]Расценки!I161</f>
        <v>0</v>
      </c>
      <c r="M158" s="69">
        <f>$F158*[3]Расценки!J161</f>
        <v>0</v>
      </c>
      <c r="N158" s="69">
        <f>$F158*[3]Расценки!K161</f>
        <v>0</v>
      </c>
      <c r="O158" s="300">
        <f>$F158*[3]Расценки!L161</f>
        <v>0</v>
      </c>
      <c r="P158" s="323">
        <f>$F158*[3]Расценки!M161</f>
        <v>0</v>
      </c>
      <c r="Q158" s="323">
        <f>$F158*[3]Расценки!N161</f>
        <v>0</v>
      </c>
      <c r="R158" s="323">
        <f>$F158*[3]Расценки!O161</f>
        <v>0</v>
      </c>
      <c r="S158" s="323">
        <f t="shared" si="10"/>
        <v>0</v>
      </c>
    </row>
    <row r="159" spans="1:19" ht="22.5" hidden="1" outlineLevel="1">
      <c r="A159" s="252"/>
      <c r="B159" s="256"/>
      <c r="C159" s="556"/>
      <c r="D159" s="152" t="s">
        <v>214</v>
      </c>
      <c r="E159" s="151">
        <f>[3]Расценки!E162</f>
        <v>6.8304761037707523E-2</v>
      </c>
      <c r="F159" s="321"/>
      <c r="G159" s="254">
        <f t="shared" si="9"/>
        <v>0</v>
      </c>
      <c r="H159" s="347">
        <f t="shared" si="11"/>
        <v>0</v>
      </c>
      <c r="I159" s="40">
        <f>$F159*[3]Расценки!F162</f>
        <v>0</v>
      </c>
      <c r="J159" s="300">
        <f>$F159*[3]Расценки!G162</f>
        <v>0</v>
      </c>
      <c r="K159" s="40">
        <f>$F159*[3]Расценки!H162</f>
        <v>0</v>
      </c>
      <c r="L159" s="69">
        <f>$F159*[3]Расценки!I162</f>
        <v>0</v>
      </c>
      <c r="M159" s="69">
        <f>$F159*[3]Расценки!J162</f>
        <v>0</v>
      </c>
      <c r="N159" s="69">
        <f>$F159*[3]Расценки!K162</f>
        <v>0</v>
      </c>
      <c r="O159" s="300">
        <f>$F159*[3]Расценки!L162</f>
        <v>0</v>
      </c>
      <c r="P159" s="323">
        <f>$F159*[3]Расценки!M162</f>
        <v>0</v>
      </c>
      <c r="Q159" s="323">
        <f>$F159*[3]Расценки!N162</f>
        <v>0</v>
      </c>
      <c r="R159" s="323">
        <f>$F159*[3]Расценки!O162</f>
        <v>0</v>
      </c>
      <c r="S159" s="323">
        <f t="shared" si="10"/>
        <v>0</v>
      </c>
    </row>
    <row r="160" spans="1:19" ht="15" hidden="1" outlineLevel="1">
      <c r="A160" s="252"/>
      <c r="B160" s="351"/>
      <c r="C160" s="556"/>
      <c r="D160" s="152" t="s">
        <v>213</v>
      </c>
      <c r="E160" s="151">
        <f>[3]Расценки!E163</f>
        <v>6717.8061819055883</v>
      </c>
      <c r="F160" s="321"/>
      <c r="G160" s="254">
        <f t="shared" si="9"/>
        <v>0</v>
      </c>
      <c r="H160" s="347">
        <f t="shared" si="11"/>
        <v>0</v>
      </c>
      <c r="I160" s="40">
        <f>$F160*[3]Расценки!F163</f>
        <v>0</v>
      </c>
      <c r="J160" s="300">
        <f>$F160*[3]Расценки!G163</f>
        <v>0</v>
      </c>
      <c r="K160" s="40">
        <f>$F160*[3]Расценки!H163</f>
        <v>0</v>
      </c>
      <c r="L160" s="69">
        <f>$F160*[3]Расценки!I163</f>
        <v>0</v>
      </c>
      <c r="M160" s="69">
        <f>$F160*[3]Расценки!J163</f>
        <v>0</v>
      </c>
      <c r="N160" s="69">
        <f>$F160*[3]Расценки!K163</f>
        <v>0</v>
      </c>
      <c r="O160" s="300">
        <f>$F160*[3]Расценки!L163</f>
        <v>0</v>
      </c>
      <c r="P160" s="323">
        <f>$F160*[3]Расценки!M163</f>
        <v>0</v>
      </c>
      <c r="Q160" s="323">
        <f>$F160*[3]Расценки!N163</f>
        <v>0</v>
      </c>
      <c r="R160" s="323">
        <f>$F160*[3]Расценки!O163</f>
        <v>0</v>
      </c>
      <c r="S160" s="323">
        <f t="shared" si="10"/>
        <v>0</v>
      </c>
    </row>
    <row r="161" spans="1:19" ht="22.5" collapsed="1">
      <c r="A161" s="252"/>
      <c r="B161" s="256" t="s">
        <v>217</v>
      </c>
      <c r="C161" s="556"/>
      <c r="D161" s="152" t="s">
        <v>214</v>
      </c>
      <c r="E161" s="151">
        <f>[3]Расценки!E164</f>
        <v>0.3770671593523961</v>
      </c>
      <c r="F161" s="321">
        <f>F200</f>
        <v>11238.109999999999</v>
      </c>
      <c r="G161" s="254">
        <f t="shared" si="9"/>
        <v>4237.5222141897557</v>
      </c>
      <c r="H161" s="347">
        <f t="shared" si="11"/>
        <v>3.1422263279366341E-2</v>
      </c>
      <c r="I161" s="40">
        <f>$F161*[3]Расценки!F164</f>
        <v>1353.9075220228867</v>
      </c>
      <c r="J161" s="300">
        <f>$F161*[3]Расценки!G164</f>
        <v>273.48931944862312</v>
      </c>
      <c r="K161" s="40">
        <f>$F161*[3]Расценки!H164</f>
        <v>2132.777037999957</v>
      </c>
      <c r="L161" s="69">
        <f>$F161*[3]Расценки!I164</f>
        <v>0</v>
      </c>
      <c r="M161" s="69">
        <f>$F161*[3]Расценки!J164</f>
        <v>22.683586532084277</v>
      </c>
      <c r="N161" s="69">
        <f>$F161*[3]Расценки!K164</f>
        <v>0</v>
      </c>
      <c r="O161" s="300">
        <f>$F161*[3]Расценки!L164</f>
        <v>0</v>
      </c>
      <c r="P161" s="323">
        <f>$F161*[3]Расценки!M164</f>
        <v>212.52062166107606</v>
      </c>
      <c r="Q161" s="323">
        <f>$F161*[3]Расценки!N164</f>
        <v>199.76890438323133</v>
      </c>
      <c r="R161" s="323">
        <f>$F161*[3]Расценки!O164</f>
        <v>42.375222141897495</v>
      </c>
      <c r="S161" s="323">
        <f t="shared" si="10"/>
        <v>4237.5222141897548</v>
      </c>
    </row>
    <row r="162" spans="1:19" ht="15" hidden="1" outlineLevel="1">
      <c r="A162" s="252"/>
      <c r="B162" s="255" t="s">
        <v>218</v>
      </c>
      <c r="C162" s="314" t="s">
        <v>26</v>
      </c>
      <c r="D162" s="313" t="s">
        <v>219</v>
      </c>
      <c r="E162" s="151">
        <f>[3]Расценки!E165</f>
        <v>261.62273510824781</v>
      </c>
      <c r="F162" s="321"/>
      <c r="G162" s="254">
        <f t="shared" si="9"/>
        <v>0</v>
      </c>
      <c r="H162" s="347">
        <f t="shared" si="11"/>
        <v>0</v>
      </c>
      <c r="I162" s="40">
        <f>$F162*[3]Расценки!F165</f>
        <v>0</v>
      </c>
      <c r="J162" s="300">
        <f>$F162*[3]Расценки!G165</f>
        <v>0</v>
      </c>
      <c r="K162" s="40">
        <f>$F162*[3]Расценки!H165</f>
        <v>0</v>
      </c>
      <c r="L162" s="69">
        <f>$F162*[3]Расценки!I165</f>
        <v>0</v>
      </c>
      <c r="M162" s="69">
        <f>$F162*[3]Расценки!J165</f>
        <v>0</v>
      </c>
      <c r="N162" s="69">
        <f>$F162*[3]Расценки!K165</f>
        <v>0</v>
      </c>
      <c r="O162" s="300">
        <f>$F162*[3]Расценки!L165</f>
        <v>0</v>
      </c>
      <c r="P162" s="323">
        <f>$F162*[3]Расценки!M165</f>
        <v>0</v>
      </c>
      <c r="Q162" s="323">
        <f>$F162*[3]Расценки!N165</f>
        <v>0</v>
      </c>
      <c r="R162" s="323">
        <f>$F162*[3]Расценки!O165</f>
        <v>0</v>
      </c>
      <c r="S162" s="323">
        <f t="shared" si="10"/>
        <v>0</v>
      </c>
    </row>
    <row r="163" spans="1:19" ht="15" hidden="1" outlineLevel="1">
      <c r="A163" s="257"/>
      <c r="B163" s="258" t="s">
        <v>220</v>
      </c>
      <c r="C163" s="215" t="s">
        <v>165</v>
      </c>
      <c r="D163" s="259" t="s">
        <v>221</v>
      </c>
      <c r="E163" s="151">
        <f>[3]Расценки!E166</f>
        <v>240.16210024335274</v>
      </c>
      <c r="F163" s="308"/>
      <c r="G163" s="254">
        <f t="shared" si="9"/>
        <v>0</v>
      </c>
      <c r="H163" s="345">
        <f t="shared" si="11"/>
        <v>0</v>
      </c>
      <c r="I163" s="43">
        <f>$F163*[3]Расценки!F166</f>
        <v>0</v>
      </c>
      <c r="J163" s="301">
        <f>$F163*[3]Расценки!G166</f>
        <v>0</v>
      </c>
      <c r="K163" s="43">
        <f>$F163*[3]Расценки!H166</f>
        <v>0</v>
      </c>
      <c r="L163" s="153">
        <f>$F163*[3]Расценки!I166</f>
        <v>0</v>
      </c>
      <c r="M163" s="153">
        <f>$F163*[3]Расценки!J166</f>
        <v>0</v>
      </c>
      <c r="N163" s="153">
        <f>$F163*[3]Расценки!K166</f>
        <v>0</v>
      </c>
      <c r="O163" s="301">
        <f>$F163*[3]Расценки!L166</f>
        <v>0</v>
      </c>
      <c r="P163" s="305">
        <f>$F163*[3]Расценки!M166</f>
        <v>0</v>
      </c>
      <c r="Q163" s="305">
        <f>$F163*[3]Расценки!N166</f>
        <v>0</v>
      </c>
      <c r="R163" s="305">
        <f>$F163*[3]Расценки!O166</f>
        <v>0</v>
      </c>
      <c r="S163" s="305">
        <f t="shared" si="10"/>
        <v>0</v>
      </c>
    </row>
    <row r="164" spans="1:19" ht="27.75" customHeight="1" collapsed="1">
      <c r="A164" s="260"/>
      <c r="B164" s="287" t="s">
        <v>222</v>
      </c>
      <c r="C164" s="158"/>
      <c r="D164" s="159"/>
      <c r="E164" s="261"/>
      <c r="F164" s="32"/>
      <c r="G164" s="154"/>
      <c r="H164" s="262">
        <f>H165+H168+H170+H172</f>
        <v>0.6794735967711959</v>
      </c>
      <c r="I164" s="155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</row>
    <row r="165" spans="1:19" ht="38.25" customHeight="1">
      <c r="A165" s="263"/>
      <c r="B165" s="242" t="s">
        <v>223</v>
      </c>
      <c r="C165" s="315" t="s">
        <v>224</v>
      </c>
      <c r="D165" s="595" t="s">
        <v>200</v>
      </c>
      <c r="E165" s="635">
        <f>[3]Расценки!E168</f>
        <v>44.515814755205717</v>
      </c>
      <c r="F165" s="637">
        <f>F150</f>
        <v>1160</v>
      </c>
      <c r="G165" s="640">
        <f>E165*F165</f>
        <v>51638.345116038632</v>
      </c>
      <c r="H165" s="643">
        <f>G165/F200/12</f>
        <v>0.38291095445199885</v>
      </c>
      <c r="I165" s="668">
        <f>$F165*[3]Расценки!F168</f>
        <v>35001.272938608221</v>
      </c>
      <c r="J165" s="633">
        <f>$F165*[3]Расценки!G168</f>
        <v>7070.2571335988605</v>
      </c>
      <c r="K165" s="633">
        <f>$F165*[3]Расценки!H168</f>
        <v>0</v>
      </c>
      <c r="L165" s="633">
        <f>$F165*[3]Расценки!I168</f>
        <v>0</v>
      </c>
      <c r="M165" s="633">
        <f>$F165*[3]Расценки!J168</f>
        <v>1121.9606147068596</v>
      </c>
      <c r="N165" s="633">
        <f>$F165*[3]Расценки!K168</f>
        <v>0</v>
      </c>
      <c r="O165" s="633">
        <f>$F165*[3]Расценки!L168</f>
        <v>0</v>
      </c>
      <c r="P165" s="633">
        <f>$F165*[3]Расценки!M168</f>
        <v>5494.0918510653464</v>
      </c>
      <c r="Q165" s="633">
        <f>$F165*[3]Расценки!N168</f>
        <v>2434.3791268989644</v>
      </c>
      <c r="R165" s="633">
        <f>$F165*[3]Расценки!O168</f>
        <v>516.38345116038511</v>
      </c>
      <c r="S165" s="633">
        <f>SUM(I165:R167)</f>
        <v>51638.345116038647</v>
      </c>
    </row>
    <row r="166" spans="1:19" ht="38.25">
      <c r="A166" s="264"/>
      <c r="B166" s="244"/>
      <c r="C166" s="311" t="s">
        <v>225</v>
      </c>
      <c r="D166" s="582"/>
      <c r="E166" s="636"/>
      <c r="F166" s="638"/>
      <c r="G166" s="641"/>
      <c r="H166" s="670"/>
      <c r="I166" s="671"/>
      <c r="J166" s="645"/>
      <c r="K166" s="645"/>
      <c r="L166" s="645"/>
      <c r="M166" s="645"/>
      <c r="N166" s="645"/>
      <c r="O166" s="645"/>
      <c r="P166" s="645"/>
      <c r="Q166" s="645"/>
      <c r="R166" s="645"/>
      <c r="S166" s="645"/>
    </row>
    <row r="167" spans="1:19" ht="38.25">
      <c r="A167" s="264"/>
      <c r="B167" s="244"/>
      <c r="C167" s="311" t="s">
        <v>226</v>
      </c>
      <c r="D167" s="582"/>
      <c r="E167" s="636"/>
      <c r="F167" s="639"/>
      <c r="G167" s="642"/>
      <c r="H167" s="644"/>
      <c r="I167" s="669"/>
      <c r="J167" s="634"/>
      <c r="K167" s="634"/>
      <c r="L167" s="634"/>
      <c r="M167" s="634"/>
      <c r="N167" s="634"/>
      <c r="O167" s="634"/>
      <c r="P167" s="634"/>
      <c r="Q167" s="634"/>
      <c r="R167" s="634"/>
      <c r="S167" s="634"/>
    </row>
    <row r="168" spans="1:19" ht="38.25" hidden="1" outlineLevel="1">
      <c r="A168" s="264"/>
      <c r="B168" s="244" t="s">
        <v>227</v>
      </c>
      <c r="C168" s="311" t="s">
        <v>224</v>
      </c>
      <c r="D168" s="582"/>
      <c r="E168" s="646">
        <f>[3]Расценки!E171</f>
        <v>10.610921367445897</v>
      </c>
      <c r="F168" s="637">
        <f>F151</f>
        <v>0</v>
      </c>
      <c r="G168" s="640">
        <f>E168*F168</f>
        <v>0</v>
      </c>
      <c r="H168" s="643">
        <f>G168/F200/12</f>
        <v>0</v>
      </c>
      <c r="I168" s="668">
        <f>$F168*[3]Расценки!F171</f>
        <v>0</v>
      </c>
      <c r="J168" s="633">
        <f>$F168*[3]Расценки!G171</f>
        <v>0</v>
      </c>
      <c r="K168" s="633">
        <f>$F168*[3]Расценки!H171</f>
        <v>0</v>
      </c>
      <c r="L168" s="633">
        <f>$F168*[3]Расценки!I171</f>
        <v>0</v>
      </c>
      <c r="M168" s="633">
        <f>$F168*[3]Расценки!J171</f>
        <v>0</v>
      </c>
      <c r="N168" s="633">
        <f>$F168*[3]Расценки!K171</f>
        <v>0</v>
      </c>
      <c r="O168" s="633">
        <f>$F168*[3]Расценки!L171</f>
        <v>0</v>
      </c>
      <c r="P168" s="633">
        <f>$F168*[3]Расценки!M171</f>
        <v>0</v>
      </c>
      <c r="Q168" s="633">
        <f>$F168*[3]Расценки!N171</f>
        <v>0</v>
      </c>
      <c r="R168" s="633">
        <f>$F168*[3]Расценки!O171</f>
        <v>0</v>
      </c>
      <c r="S168" s="633">
        <f>SUM(I168:R169)</f>
        <v>0</v>
      </c>
    </row>
    <row r="169" spans="1:19" ht="38.25" hidden="1" outlineLevel="1">
      <c r="A169" s="264"/>
      <c r="B169" s="244"/>
      <c r="C169" s="311" t="s">
        <v>226</v>
      </c>
      <c r="D169" s="582"/>
      <c r="E169" s="647"/>
      <c r="F169" s="639"/>
      <c r="G169" s="642"/>
      <c r="H169" s="644"/>
      <c r="I169" s="669"/>
      <c r="J169" s="634"/>
      <c r="K169" s="634"/>
      <c r="L169" s="634"/>
      <c r="M169" s="634"/>
      <c r="N169" s="634"/>
      <c r="O169" s="634"/>
      <c r="P169" s="634"/>
      <c r="Q169" s="634"/>
      <c r="R169" s="634"/>
      <c r="S169" s="634"/>
    </row>
    <row r="170" spans="1:19" ht="38.25" collapsed="1">
      <c r="A170" s="264"/>
      <c r="B170" s="244" t="s">
        <v>228</v>
      </c>
      <c r="C170" s="311" t="s">
        <v>229</v>
      </c>
      <c r="D170" s="582"/>
      <c r="E170" s="646">
        <f>[3]Расценки!E173</f>
        <v>10.610921367445897</v>
      </c>
      <c r="F170" s="637">
        <f>F152</f>
        <v>774</v>
      </c>
      <c r="G170" s="640">
        <f>E170*F170</f>
        <v>8212.8531384031248</v>
      </c>
      <c r="H170" s="643">
        <f>G170/F200/12</f>
        <v>6.0900314038593722E-2</v>
      </c>
      <c r="I170" s="668">
        <f>$F170*[3]Расценки!F173</f>
        <v>5566.7995102474542</v>
      </c>
      <c r="J170" s="633">
        <f>$F170*[3]Расценки!G173</f>
        <v>1124.4935010699855</v>
      </c>
      <c r="K170" s="633">
        <f>$F170*[3]Расценки!H173</f>
        <v>0</v>
      </c>
      <c r="L170" s="633">
        <f>$F170*[3]Расценки!I173</f>
        <v>0</v>
      </c>
      <c r="M170" s="633">
        <f>$F170*[3]Расценки!J173</f>
        <v>178.44293295909571</v>
      </c>
      <c r="N170" s="633">
        <f>$F170*[3]Расценки!K173</f>
        <v>0</v>
      </c>
      <c r="O170" s="633">
        <f>$F170*[3]Расценки!L173</f>
        <v>0</v>
      </c>
      <c r="P170" s="633">
        <f>$F170*[3]Расценки!M173</f>
        <v>873.81130050355387</v>
      </c>
      <c r="Q170" s="633">
        <f>$F170*[3]Расценки!N173</f>
        <v>387.17736223900448</v>
      </c>
      <c r="R170" s="633">
        <f>$F170*[3]Расценки!O173</f>
        <v>82.128531384030694</v>
      </c>
      <c r="S170" s="633">
        <f>SUM(I170:R171)</f>
        <v>8212.8531384031248</v>
      </c>
    </row>
    <row r="171" spans="1:19" ht="38.25">
      <c r="A171" s="264"/>
      <c r="B171" s="244"/>
      <c r="C171" s="311" t="s">
        <v>226</v>
      </c>
      <c r="D171" s="582"/>
      <c r="E171" s="647"/>
      <c r="F171" s="639"/>
      <c r="G171" s="642"/>
      <c r="H171" s="644"/>
      <c r="I171" s="669"/>
      <c r="J171" s="634"/>
      <c r="K171" s="634"/>
      <c r="L171" s="634"/>
      <c r="M171" s="634"/>
      <c r="N171" s="634"/>
      <c r="O171" s="634"/>
      <c r="P171" s="634"/>
      <c r="Q171" s="634"/>
      <c r="R171" s="634"/>
      <c r="S171" s="634"/>
    </row>
    <row r="172" spans="1:19" ht="15">
      <c r="A172" s="265"/>
      <c r="B172" s="244" t="s">
        <v>230</v>
      </c>
      <c r="C172" s="311" t="s">
        <v>64</v>
      </c>
      <c r="D172" s="601"/>
      <c r="E172" s="41">
        <f>[3]Расценки!E175</f>
        <v>27.397232773174451</v>
      </c>
      <c r="F172" s="308">
        <f>F150</f>
        <v>1160</v>
      </c>
      <c r="G172" s="266">
        <f>E172*F172</f>
        <v>31780.790016882365</v>
      </c>
      <c r="H172" s="267">
        <f>G172/F200/12</f>
        <v>0.23566232828060329</v>
      </c>
      <c r="I172" s="61">
        <f>$F172*[3]Расценки!F175</f>
        <v>3009.6175160109592</v>
      </c>
      <c r="J172" s="157">
        <f>$F172*[3]Расценки!G175</f>
        <v>607.94273823421372</v>
      </c>
      <c r="K172" s="157">
        <f>$F172*[3]Расценки!H175</f>
        <v>0</v>
      </c>
      <c r="L172" s="157">
        <f>$F172*[3]Расценки!I175</f>
        <v>25778.297097988296</v>
      </c>
      <c r="M172" s="157">
        <f>$F172*[3]Расценки!J175</f>
        <v>96.472843265409992</v>
      </c>
      <c r="N172" s="157">
        <f>$F172*[3]Расценки!K175</f>
        <v>0</v>
      </c>
      <c r="O172" s="157">
        <f>$F172*[3]Расценки!L175</f>
        <v>0</v>
      </c>
      <c r="P172" s="157">
        <f>$F172*[3]Расценки!M175</f>
        <v>472.41467756163377</v>
      </c>
      <c r="Q172" s="157">
        <f>$F172*[3]Расценки!N175</f>
        <v>1498.2372436530256</v>
      </c>
      <c r="R172" s="157">
        <f>$F172*[3]Расценки!O175</f>
        <v>317.80790016882344</v>
      </c>
      <c r="S172" s="157">
        <f>SUM(I172:R172)</f>
        <v>31780.790016882362</v>
      </c>
    </row>
    <row r="173" spans="1:19" ht="25.5" customHeight="1">
      <c r="A173" s="260"/>
      <c r="B173" s="268" t="s">
        <v>231</v>
      </c>
      <c r="C173" s="158"/>
      <c r="D173" s="159"/>
      <c r="E173" s="261"/>
      <c r="F173" s="340"/>
      <c r="G173" s="269"/>
      <c r="H173" s="270">
        <f>H174+H175+H176+H177+H178</f>
        <v>1.776899586136846</v>
      </c>
      <c r="I173" s="100"/>
      <c r="J173" s="64"/>
      <c r="K173" s="64"/>
      <c r="L173" s="64"/>
      <c r="M173" s="64"/>
      <c r="N173" s="64"/>
      <c r="O173" s="64"/>
      <c r="P173" s="64"/>
      <c r="Q173" s="64"/>
      <c r="R173" s="64"/>
      <c r="S173" s="64"/>
    </row>
    <row r="174" spans="1:19" ht="42.75" customHeight="1">
      <c r="A174" s="271"/>
      <c r="B174" s="228" t="s">
        <v>292</v>
      </c>
      <c r="C174" s="318" t="s">
        <v>232</v>
      </c>
      <c r="D174" s="309" t="s">
        <v>54</v>
      </c>
      <c r="E174" s="272" t="e">
        <f>[3]Расценки!E177</f>
        <v>#REF!</v>
      </c>
      <c r="F174" s="94">
        <f>F199</f>
        <v>0</v>
      </c>
      <c r="G174" s="273" t="e">
        <f>E174*F174</f>
        <v>#REF!</v>
      </c>
      <c r="H174" s="186">
        <v>1.42</v>
      </c>
      <c r="I174" s="61" t="e">
        <f>$F174*[3]Расценки!F177</f>
        <v>#REF!</v>
      </c>
      <c r="J174" s="61" t="e">
        <f>$F174*[3]Расценки!G177</f>
        <v>#REF!</v>
      </c>
      <c r="K174" s="61" t="e">
        <f>$F174*[3]Расценки!H177</f>
        <v>#REF!</v>
      </c>
      <c r="L174" s="61" t="e">
        <f>$F174*[3]Расценки!I177</f>
        <v>#REF!</v>
      </c>
      <c r="M174" s="61" t="e">
        <f>$F174*[3]Расценки!J177</f>
        <v>#REF!</v>
      </c>
      <c r="N174" s="61" t="e">
        <f>$F174*[3]Расценки!K177</f>
        <v>#REF!</v>
      </c>
      <c r="O174" s="61" t="e">
        <f>$F174*[3]Расценки!L177</f>
        <v>#REF!</v>
      </c>
      <c r="P174" s="61" t="e">
        <f>$F174*[3]Расценки!M177</f>
        <v>#REF!</v>
      </c>
      <c r="Q174" s="61" t="e">
        <f>$F174*[3]Расценки!N177</f>
        <v>#REF!</v>
      </c>
      <c r="R174" s="61" t="e">
        <f>$F174*[3]Расценки!O177</f>
        <v>#REF!</v>
      </c>
      <c r="S174" s="61" t="e">
        <f>SUM(I174:R174)</f>
        <v>#REF!</v>
      </c>
    </row>
    <row r="175" spans="1:19" ht="42.75" customHeight="1">
      <c r="A175" s="271"/>
      <c r="B175" s="228" t="s">
        <v>296</v>
      </c>
      <c r="C175" s="318" t="s">
        <v>64</v>
      </c>
      <c r="D175" s="309" t="s">
        <v>54</v>
      </c>
      <c r="E175" s="272">
        <f>[3]Расценки!E178</f>
        <v>14.579914607262459</v>
      </c>
      <c r="F175" s="94">
        <f>F200</f>
        <v>11238.109999999999</v>
      </c>
      <c r="G175" s="273">
        <f>E175*F175</f>
        <v>163850.68414702229</v>
      </c>
      <c r="H175" s="186">
        <v>0.11</v>
      </c>
      <c r="I175" s="61">
        <f>$F175*[3]Расценки!F178</f>
        <v>0</v>
      </c>
      <c r="J175" s="61">
        <f>$F175*[3]Расценки!G178</f>
        <v>0</v>
      </c>
      <c r="K175" s="61">
        <f>$F175*[3]Расценки!H178</f>
        <v>0</v>
      </c>
      <c r="L175" s="61">
        <f>$F175*[3]Расценки!I178</f>
        <v>0</v>
      </c>
      <c r="M175" s="61">
        <f>$F175*[3]Расценки!J178</f>
        <v>0</v>
      </c>
      <c r="N175" s="61">
        <f>$F175*[3]Расценки!K178</f>
        <v>163850.68414702229</v>
      </c>
      <c r="O175" s="61">
        <f>$F175*[3]Расценки!L178</f>
        <v>0</v>
      </c>
      <c r="P175" s="61">
        <f>$F175*[3]Расценки!M178</f>
        <v>0</v>
      </c>
      <c r="Q175" s="61">
        <f>$F175*[3]Расценки!N178</f>
        <v>0</v>
      </c>
      <c r="R175" s="61">
        <f>$F175*[3]Расценки!O178</f>
        <v>0</v>
      </c>
      <c r="S175" s="61">
        <f>SUM(I175:R175)</f>
        <v>163850.68414702229</v>
      </c>
    </row>
    <row r="176" spans="1:19" ht="33.75" hidden="1" outlineLevel="1">
      <c r="A176" s="116"/>
      <c r="B176" s="274" t="s">
        <v>233</v>
      </c>
      <c r="C176" s="318" t="s">
        <v>202</v>
      </c>
      <c r="D176" s="309" t="s">
        <v>234</v>
      </c>
      <c r="E176" s="121">
        <f>[3]Расценки!E179</f>
        <v>291.02699154437767</v>
      </c>
      <c r="F176" s="308">
        <v>0</v>
      </c>
      <c r="G176" s="333">
        <f>E176*F176</f>
        <v>0</v>
      </c>
      <c r="H176" s="275">
        <f>G176/F200/12</f>
        <v>0</v>
      </c>
      <c r="I176" s="160">
        <f>$F176*[3]Расценки!F179</f>
        <v>0</v>
      </c>
      <c r="J176" s="160">
        <f>$F176*[3]Расценки!G179</f>
        <v>0</v>
      </c>
      <c r="K176" s="160">
        <f>$F176*[3]Расценки!H179</f>
        <v>0</v>
      </c>
      <c r="L176" s="160">
        <f>$F176*[3]Расценки!I179</f>
        <v>0</v>
      </c>
      <c r="M176" s="160">
        <f>$F176*[3]Расценки!J179</f>
        <v>0</v>
      </c>
      <c r="N176" s="160">
        <f>$F176*[3]Расценки!K179</f>
        <v>0</v>
      </c>
      <c r="O176" s="160">
        <f>$F176*[3]Расценки!L179</f>
        <v>0</v>
      </c>
      <c r="P176" s="160">
        <f>$F176*[3]Расценки!M179</f>
        <v>0</v>
      </c>
      <c r="Q176" s="160">
        <f>$F176*[3]Расценки!N179</f>
        <v>0</v>
      </c>
      <c r="R176" s="160">
        <f>$F176*[3]Расценки!O179</f>
        <v>0</v>
      </c>
      <c r="S176" s="160">
        <f t="shared" ref="S176:S182" si="12">SUM(I176:R176)</f>
        <v>0</v>
      </c>
    </row>
    <row r="177" spans="1:19" ht="15" hidden="1" outlineLevel="1" collapsed="1">
      <c r="A177" s="116"/>
      <c r="B177" s="228" t="s">
        <v>235</v>
      </c>
      <c r="C177" s="318" t="s">
        <v>236</v>
      </c>
      <c r="D177" s="309" t="s">
        <v>221</v>
      </c>
      <c r="E177" s="161">
        <f>[3]Расценки!E180</f>
        <v>698.56152464142588</v>
      </c>
      <c r="F177" s="162">
        <v>0</v>
      </c>
      <c r="G177" s="33">
        <f t="shared" ref="G177:G182" si="13">E177*F177</f>
        <v>0</v>
      </c>
      <c r="H177" s="275">
        <f>G177/F200/12</f>
        <v>0</v>
      </c>
      <c r="I177" s="160">
        <f>$F177*[3]Расценки!F180</f>
        <v>0</v>
      </c>
      <c r="J177" s="160">
        <f>$F177*[3]Расценки!G180</f>
        <v>0</v>
      </c>
      <c r="K177" s="160">
        <f>$F177*[3]Расценки!H180</f>
        <v>0</v>
      </c>
      <c r="L177" s="160">
        <f>$F177*[3]Расценки!I180</f>
        <v>0</v>
      </c>
      <c r="M177" s="160">
        <f>$F177*[3]Расценки!J180</f>
        <v>0</v>
      </c>
      <c r="N177" s="160">
        <f>$F177*[3]Расценки!K180</f>
        <v>0</v>
      </c>
      <c r="O177" s="160">
        <f>$F177*[3]Расценки!L180</f>
        <v>0</v>
      </c>
      <c r="P177" s="160">
        <f>$F177*[3]Расценки!M180</f>
        <v>0</v>
      </c>
      <c r="Q177" s="160">
        <f>$F177*[3]Расценки!N180</f>
        <v>0</v>
      </c>
      <c r="R177" s="160">
        <f>$F177*[3]Расценки!O180</f>
        <v>0</v>
      </c>
      <c r="S177" s="160">
        <f t="shared" si="12"/>
        <v>0</v>
      </c>
    </row>
    <row r="178" spans="1:19" ht="30" collapsed="1">
      <c r="A178" s="116"/>
      <c r="B178" s="228" t="s">
        <v>237</v>
      </c>
      <c r="C178" s="318" t="s">
        <v>202</v>
      </c>
      <c r="D178" s="309" t="s">
        <v>238</v>
      </c>
      <c r="E178" s="119">
        <f>[3]Расценки!E181</f>
        <v>167.57028935845094</v>
      </c>
      <c r="F178" s="340">
        <v>198.7</v>
      </c>
      <c r="G178" s="332">
        <f t="shared" si="13"/>
        <v>33296.216495524197</v>
      </c>
      <c r="H178" s="276">
        <f>G178/$F$200/12</f>
        <v>0.24689958613684596</v>
      </c>
      <c r="I178" s="160">
        <f>$F178*[3]Расценки!F181</f>
        <v>22568.693066441061</v>
      </c>
      <c r="J178" s="160">
        <f>$F178*[3]Расценки!G181</f>
        <v>4558.8759994210932</v>
      </c>
      <c r="K178" s="160">
        <f>$F178*[3]Расценки!H181</f>
        <v>0</v>
      </c>
      <c r="L178" s="160">
        <f>$F178*[3]Расценки!I181</f>
        <v>0</v>
      </c>
      <c r="M178" s="160">
        <f>$F178*[3]Расценки!J181</f>
        <v>723.43611017712647</v>
      </c>
      <c r="N178" s="160">
        <f>$F178*[3]Расценки!K181</f>
        <v>0</v>
      </c>
      <c r="O178" s="160">
        <f>$F178*[3]Расценки!L181</f>
        <v>0</v>
      </c>
      <c r="P178" s="163">
        <f>$F178*[3]Расценки!M181</f>
        <v>3542.5703768835351</v>
      </c>
      <c r="Q178" s="163">
        <f>$F178*[3]Расценки!N181</f>
        <v>1569.6787776461406</v>
      </c>
      <c r="R178" s="163">
        <f>$F178*[3]Расценки!O181</f>
        <v>332.9621649552389</v>
      </c>
      <c r="S178" s="163">
        <f t="shared" si="12"/>
        <v>33296.21649552419</v>
      </c>
    </row>
    <row r="179" spans="1:19" ht="35.25" customHeight="1">
      <c r="A179" s="164" t="s">
        <v>239</v>
      </c>
      <c r="B179" s="187" t="s">
        <v>240</v>
      </c>
      <c r="C179" s="158" t="s">
        <v>241</v>
      </c>
      <c r="D179" s="165" t="s">
        <v>54</v>
      </c>
      <c r="E179" s="166">
        <f>[3]Расценки!E182</f>
        <v>41.087021247864151</v>
      </c>
      <c r="F179" s="94">
        <f>F200</f>
        <v>11238.109999999999</v>
      </c>
      <c r="G179" s="33">
        <f t="shared" si="13"/>
        <v>461740.46435583453</v>
      </c>
      <c r="H179" s="223">
        <f>G179/$F$200/12</f>
        <v>3.4239184373220124</v>
      </c>
      <c r="I179" s="160">
        <f>$F179*[3]Расценки!F182</f>
        <v>340808.91883863573</v>
      </c>
      <c r="J179" s="160">
        <f>$F179*[3]Расценки!G182</f>
        <v>68843.401605404404</v>
      </c>
      <c r="K179" s="160">
        <f>$F179*[3]Расценки!H182</f>
        <v>11067.62507119799</v>
      </c>
      <c r="L179" s="160">
        <f>$F179*[3]Расценки!I182</f>
        <v>1562.2698958806873</v>
      </c>
      <c r="M179" s="160">
        <f>$F179*[3]Расценки!J182</f>
        <v>1938.0921645671992</v>
      </c>
      <c r="N179" s="160">
        <f>$F179*[3]Расценки!K182</f>
        <v>0</v>
      </c>
      <c r="O179" s="160">
        <f>$F179*[3]Расценки!L182</f>
        <v>0</v>
      </c>
      <c r="P179" s="157">
        <f>$F179*[3]Расценки!M182</f>
        <v>11553.471454910985</v>
      </c>
      <c r="Q179" s="61">
        <f>$F179*[3]Расценки!N182</f>
        <v>21788.688951529854</v>
      </c>
      <c r="R179" s="61">
        <f>$F179*[3]Расценки!O182</f>
        <v>4177.9963737076605</v>
      </c>
      <c r="S179" s="61">
        <f t="shared" si="12"/>
        <v>461740.46435583453</v>
      </c>
    </row>
    <row r="180" spans="1:19" ht="38.25" customHeight="1">
      <c r="A180" s="108" t="s">
        <v>242</v>
      </c>
      <c r="B180" s="277" t="s">
        <v>243</v>
      </c>
      <c r="C180" s="318" t="s">
        <v>244</v>
      </c>
      <c r="D180" s="309" t="s">
        <v>245</v>
      </c>
      <c r="E180" s="120">
        <f>[3]Расценки!E183</f>
        <v>0.44173055936524319</v>
      </c>
      <c r="F180" s="341">
        <v>1110</v>
      </c>
      <c r="G180" s="333">
        <f>E180*F180</f>
        <v>490.32092089541993</v>
      </c>
      <c r="H180" s="288">
        <f>G180/F200/12</f>
        <v>3.6358495103967661E-3</v>
      </c>
      <c r="I180" s="160">
        <f>$F180*[3]Расценки!F183</f>
        <v>320.48035856832882</v>
      </c>
      <c r="J180" s="160">
        <f>$F180*[3]Расценки!G183</f>
        <v>64.737032430802415</v>
      </c>
      <c r="K180" s="160">
        <f>$F180*[3]Расценки!H183</f>
        <v>0</v>
      </c>
      <c r="L180" s="160">
        <f>$F180*[3]Расценки!I183</f>
        <v>22.056896372620031</v>
      </c>
      <c r="M180" s="160">
        <f>$F180*[3]Расценки!J183</f>
        <v>4.7230240177907996</v>
      </c>
      <c r="N180" s="160">
        <f>$F180*[3]Расценки!K183</f>
        <v>0</v>
      </c>
      <c r="O180" s="160">
        <f>$F180*[3]Расценки!L183</f>
        <v>0</v>
      </c>
      <c r="P180" s="160">
        <f>$F180*[3]Расценки!M183</f>
        <v>50.305271168996782</v>
      </c>
      <c r="Q180" s="157">
        <f>$F180*[3]Расценки!N183</f>
        <v>23.115129127926942</v>
      </c>
      <c r="R180" s="61">
        <f>$F180*[3]Расценки!O183</f>
        <v>4.9032092089541646</v>
      </c>
      <c r="S180" s="61">
        <f t="shared" si="12"/>
        <v>490.32092089541993</v>
      </c>
    </row>
    <row r="181" spans="1:19" ht="33" customHeight="1">
      <c r="A181" s="167" t="s">
        <v>246</v>
      </c>
      <c r="B181" s="191" t="s">
        <v>247</v>
      </c>
      <c r="C181" s="317" t="s">
        <v>248</v>
      </c>
      <c r="D181" s="319" t="s">
        <v>245</v>
      </c>
      <c r="E181" s="119">
        <f>[3]Расценки!E185</f>
        <v>2.4759444463456557</v>
      </c>
      <c r="F181" s="340">
        <v>1110</v>
      </c>
      <c r="G181" s="332">
        <f t="shared" si="13"/>
        <v>2748.2983354436778</v>
      </c>
      <c r="H181" s="278">
        <f>G181/$F$200/12</f>
        <v>2.0379304107805776E-2</v>
      </c>
      <c r="I181" s="61">
        <f>$F181*[3]Расценки!F185</f>
        <v>886.12080710137002</v>
      </c>
      <c r="J181" s="61">
        <f>$F181*[3]Расценки!G185</f>
        <v>178.99640303447671</v>
      </c>
      <c r="K181" s="61">
        <f>$F181*[3]Расценки!H185</f>
        <v>0</v>
      </c>
      <c r="L181" s="61">
        <f>$F181*[3]Расценки!I185</f>
        <v>1373.9835378812215</v>
      </c>
      <c r="M181" s="61">
        <f>$F181*[3]Расценки!J185</f>
        <v>13.059052583753363</v>
      </c>
      <c r="N181" s="61">
        <f>$F181*[3]Расценки!K185</f>
        <v>0</v>
      </c>
      <c r="O181" s="61">
        <f>$F181*[3]Расценки!L185</f>
        <v>0</v>
      </c>
      <c r="P181" s="61">
        <f>$F181*[3]Расценки!M185</f>
        <v>139.0929156746455</v>
      </c>
      <c r="Q181" s="61">
        <f>$F181*[3]Расценки!N185</f>
        <v>129.56263581377337</v>
      </c>
      <c r="R181" s="61">
        <f>$F181*[3]Расценки!O185</f>
        <v>27.482983354436879</v>
      </c>
      <c r="S181" s="61">
        <f t="shared" si="12"/>
        <v>2748.2983354436774</v>
      </c>
    </row>
    <row r="182" spans="1:19" ht="33" customHeight="1">
      <c r="A182" s="167" t="s">
        <v>249</v>
      </c>
      <c r="B182" s="279" t="s">
        <v>250</v>
      </c>
      <c r="C182" s="158" t="s">
        <v>64</v>
      </c>
      <c r="D182" s="159" t="s">
        <v>54</v>
      </c>
      <c r="E182" s="161">
        <f>[3]Расценки!E187</f>
        <v>0.39422356489859972</v>
      </c>
      <c r="F182" s="330">
        <f>F200</f>
        <v>11238.109999999999</v>
      </c>
      <c r="G182" s="332">
        <f t="shared" si="13"/>
        <v>4430.3277869226022</v>
      </c>
      <c r="H182" s="278">
        <f>G182/$F$200/12</f>
        <v>3.2851963741549979E-2</v>
      </c>
      <c r="I182" s="160">
        <f>$F182*[3]Расценки!F187</f>
        <v>0</v>
      </c>
      <c r="J182" s="160">
        <f>$F182*[3]Расценки!G187</f>
        <v>0</v>
      </c>
      <c r="K182" s="160">
        <f>$F182*[3]Расценки!H187</f>
        <v>0</v>
      </c>
      <c r="L182" s="160">
        <f>$F182*[3]Расценки!I187</f>
        <v>0</v>
      </c>
      <c r="M182" s="160">
        <f>$F182*[3]Расценки!J187</f>
        <v>0</v>
      </c>
      <c r="N182" s="160">
        <f>$F182*[3]Расценки!K187</f>
        <v>4430.3277869226022</v>
      </c>
      <c r="O182" s="160">
        <f>$F182*[3]Расценки!L187</f>
        <v>0</v>
      </c>
      <c r="P182" s="160">
        <f>$F182*[3]Расценки!M187</f>
        <v>0</v>
      </c>
      <c r="Q182" s="160">
        <f>$F182*[3]Расценки!N187</f>
        <v>0</v>
      </c>
      <c r="R182" s="160">
        <f>$F182*[3]Расценки!O187</f>
        <v>0</v>
      </c>
      <c r="S182" s="163">
        <f t="shared" si="12"/>
        <v>4430.3277869226022</v>
      </c>
    </row>
    <row r="183" spans="1:19" ht="57" customHeight="1" thickBot="1">
      <c r="A183" s="167" t="s">
        <v>251</v>
      </c>
      <c r="B183" s="280" t="s">
        <v>252</v>
      </c>
      <c r="C183" s="158" t="s">
        <v>253</v>
      </c>
      <c r="D183" s="159" t="s">
        <v>54</v>
      </c>
      <c r="E183" s="161">
        <f>[3]Расценки!E190</f>
        <v>8.3845542415493313</v>
      </c>
      <c r="F183" s="168">
        <f>F200</f>
        <v>11238.109999999999</v>
      </c>
      <c r="G183" s="33">
        <f>E183*F183</f>
        <v>94226.542867497948</v>
      </c>
      <c r="H183" s="223">
        <f>G183/F200/12</f>
        <v>0.69871285346244427</v>
      </c>
      <c r="I183" s="34">
        <f>$F183*[3]Расценки!F190</f>
        <v>43708.946941086673</v>
      </c>
      <c r="J183" s="35">
        <f>$F183*[3]Расценки!G190</f>
        <v>8829.2072820995072</v>
      </c>
      <c r="K183" s="35">
        <f>$F183*[3]Расценки!H190</f>
        <v>618.16067932010435</v>
      </c>
      <c r="L183" s="35">
        <f>$F183*[3]Расценки!I190</f>
        <v>28907.539703731913</v>
      </c>
      <c r="M183" s="35">
        <f>$F183*[3]Расценки!J190</f>
        <v>1238.1540451389906</v>
      </c>
      <c r="N183" s="35">
        <f>$F183*[3]Расценки!K190</f>
        <v>0</v>
      </c>
      <c r="O183" s="35">
        <f>$F183*[3]Расценки!L190</f>
        <v>0</v>
      </c>
      <c r="P183" s="35">
        <f>$F183*[3]Расценки!M190</f>
        <v>5540.1603379780126</v>
      </c>
      <c r="Q183" s="35">
        <f>$F183*[3]Расценки!N190</f>
        <v>4442.1084494677598</v>
      </c>
      <c r="R183" s="35">
        <f>$F183*[3]Расценки!O190</f>
        <v>942.26542867498745</v>
      </c>
      <c r="S183" s="35">
        <f>SUM(I183:R183)</f>
        <v>94226.542867497948</v>
      </c>
    </row>
    <row r="184" spans="1:19" ht="42.75" hidden="1" customHeight="1" outlineLevel="1">
      <c r="A184" s="338" t="s">
        <v>254</v>
      </c>
      <c r="B184" s="187" t="s">
        <v>255</v>
      </c>
      <c r="C184" s="104" t="s">
        <v>131</v>
      </c>
      <c r="D184" s="169" t="s">
        <v>256</v>
      </c>
      <c r="E184" s="121">
        <f>[3]Расценки!E189</f>
        <v>3280.6293871676653</v>
      </c>
      <c r="F184" s="331">
        <v>0</v>
      </c>
      <c r="G184" s="303">
        <f>E184*F184</f>
        <v>0</v>
      </c>
      <c r="H184" s="403">
        <f>G184/F200/12</f>
        <v>0</v>
      </c>
      <c r="I184" s="61">
        <f>$F184*[3]Расценки!F189</f>
        <v>0</v>
      </c>
      <c r="J184" s="157">
        <f>$F184*[3]Расценки!G189</f>
        <v>0</v>
      </c>
      <c r="K184" s="157">
        <f>$F184*[3]Расценки!H189</f>
        <v>0</v>
      </c>
      <c r="L184" s="157">
        <f>$F184*[3]Расценки!I189</f>
        <v>0</v>
      </c>
      <c r="M184" s="157">
        <f>$F184*[3]Расценки!J189</f>
        <v>0</v>
      </c>
      <c r="N184" s="157">
        <f>$F184*[3]Расценки!K189</f>
        <v>0</v>
      </c>
      <c r="O184" s="157">
        <f>$F184*[3]Расценки!L189</f>
        <v>0</v>
      </c>
      <c r="P184" s="157">
        <f>$F184*[3]Расценки!M189</f>
        <v>0</v>
      </c>
      <c r="Q184" s="157">
        <f>$F184*[3]Расценки!N189</f>
        <v>0</v>
      </c>
      <c r="R184" s="157">
        <f>$F184*[3]Расценки!O189</f>
        <v>0</v>
      </c>
      <c r="S184" s="157">
        <f>SUM(I184:R184)</f>
        <v>0</v>
      </c>
    </row>
    <row r="185" spans="1:19" ht="58.5" hidden="1" customHeight="1" outlineLevel="1">
      <c r="A185" s="358" t="s">
        <v>257</v>
      </c>
      <c r="B185" s="359" t="s">
        <v>258</v>
      </c>
      <c r="C185" s="665" t="s">
        <v>259</v>
      </c>
      <c r="D185" s="666"/>
      <c r="E185" s="667"/>
      <c r="F185" s="32"/>
      <c r="G185" s="154"/>
      <c r="H185" s="281"/>
      <c r="I185" s="34"/>
      <c r="J185" s="35"/>
      <c r="K185" s="35"/>
      <c r="L185" s="35"/>
      <c r="M185" s="35"/>
      <c r="N185" s="35"/>
      <c r="O185" s="35"/>
      <c r="P185" s="35"/>
      <c r="Q185" s="35"/>
      <c r="R185" s="35"/>
      <c r="S185" s="35"/>
    </row>
    <row r="186" spans="1:19" ht="58.5" hidden="1" customHeight="1" outlineLevel="1">
      <c r="A186" s="360"/>
      <c r="B186" s="361" t="s">
        <v>260</v>
      </c>
      <c r="C186" s="659" t="s">
        <v>261</v>
      </c>
      <c r="D186" s="661" t="s">
        <v>262</v>
      </c>
      <c r="E186" s="662"/>
      <c r="F186" s="340"/>
      <c r="G186" s="332">
        <f>SUM(G187:G193)</f>
        <v>0</v>
      </c>
      <c r="H186" s="348">
        <f>SUM(H187:H193)</f>
        <v>0</v>
      </c>
      <c r="I186" s="304">
        <f>SUM(I187:I193)</f>
        <v>0</v>
      </c>
      <c r="J186" s="299">
        <f t="shared" ref="J186:S186" si="14">SUM(J187:J193)</f>
        <v>0</v>
      </c>
      <c r="K186" s="299">
        <f t="shared" si="14"/>
        <v>0</v>
      </c>
      <c r="L186" s="299">
        <f t="shared" si="14"/>
        <v>0</v>
      </c>
      <c r="M186" s="299">
        <f t="shared" si="14"/>
        <v>0</v>
      </c>
      <c r="N186" s="299">
        <f t="shared" si="14"/>
        <v>0</v>
      </c>
      <c r="O186" s="299">
        <f t="shared" si="14"/>
        <v>0</v>
      </c>
      <c r="P186" s="299">
        <f t="shared" si="14"/>
        <v>0</v>
      </c>
      <c r="Q186" s="299">
        <f t="shared" si="14"/>
        <v>0</v>
      </c>
      <c r="R186" s="299">
        <f t="shared" si="14"/>
        <v>0</v>
      </c>
      <c r="S186" s="299">
        <f t="shared" si="14"/>
        <v>0</v>
      </c>
    </row>
    <row r="187" spans="1:19" ht="58.5" hidden="1" customHeight="1" outlineLevel="1">
      <c r="A187" s="360"/>
      <c r="B187" s="362" t="s">
        <v>263</v>
      </c>
      <c r="C187" s="660"/>
      <c r="D187" s="663"/>
      <c r="E187" s="664"/>
      <c r="F187" s="37"/>
      <c r="G187" s="170"/>
      <c r="H187" s="282"/>
      <c r="I187" s="38"/>
      <c r="J187" s="150"/>
      <c r="K187" s="150"/>
      <c r="L187" s="299"/>
      <c r="M187" s="304"/>
      <c r="N187" s="304"/>
      <c r="O187" s="304"/>
      <c r="P187" s="304"/>
      <c r="Q187" s="304"/>
      <c r="R187" s="304"/>
      <c r="S187" s="304"/>
    </row>
    <row r="188" spans="1:19" ht="15" hidden="1" customHeight="1" outlineLevel="1">
      <c r="A188" s="360"/>
      <c r="B188" s="363" t="s">
        <v>264</v>
      </c>
      <c r="C188" s="660"/>
      <c r="D188" s="663"/>
      <c r="E188" s="664"/>
      <c r="F188" s="39"/>
      <c r="G188" s="322"/>
      <c r="H188" s="349">
        <f>G188/F200/12</f>
        <v>0</v>
      </c>
      <c r="I188" s="40"/>
      <c r="J188" s="69"/>
      <c r="K188" s="69"/>
      <c r="L188" s="300"/>
      <c r="M188" s="323"/>
      <c r="N188" s="323"/>
      <c r="O188" s="323"/>
      <c r="P188" s="323"/>
      <c r="Q188" s="323"/>
      <c r="R188" s="323"/>
      <c r="S188" s="323"/>
    </row>
    <row r="189" spans="1:19" ht="15" hidden="1" customHeight="1" outlineLevel="1">
      <c r="A189" s="360"/>
      <c r="B189" s="363" t="s">
        <v>265</v>
      </c>
      <c r="C189" s="660"/>
      <c r="D189" s="663"/>
      <c r="E189" s="664"/>
      <c r="F189" s="39"/>
      <c r="G189" s="322"/>
      <c r="H189" s="349">
        <f>G189/F200/12</f>
        <v>0</v>
      </c>
      <c r="I189" s="40"/>
      <c r="J189" s="69"/>
      <c r="K189" s="69"/>
      <c r="L189" s="300"/>
      <c r="M189" s="323"/>
      <c r="N189" s="323"/>
      <c r="O189" s="323"/>
      <c r="P189" s="323"/>
      <c r="Q189" s="323"/>
      <c r="R189" s="323"/>
      <c r="S189" s="323"/>
    </row>
    <row r="190" spans="1:19" ht="15" hidden="1" customHeight="1" outlineLevel="1">
      <c r="A190" s="360"/>
      <c r="B190" s="363" t="s">
        <v>266</v>
      </c>
      <c r="C190" s="660"/>
      <c r="D190" s="663"/>
      <c r="E190" s="664"/>
      <c r="F190" s="39"/>
      <c r="G190" s="322"/>
      <c r="H190" s="349">
        <f>G190/F200/12</f>
        <v>0</v>
      </c>
      <c r="I190" s="40"/>
      <c r="J190" s="69"/>
      <c r="K190" s="69"/>
      <c r="L190" s="300"/>
      <c r="M190" s="323"/>
      <c r="N190" s="323"/>
      <c r="O190" s="323"/>
      <c r="P190" s="323"/>
      <c r="Q190" s="323"/>
      <c r="R190" s="323"/>
      <c r="S190" s="323"/>
    </row>
    <row r="191" spans="1:19" ht="15" hidden="1" customHeight="1" outlineLevel="1">
      <c r="A191" s="360"/>
      <c r="B191" s="363"/>
      <c r="C191" s="660"/>
      <c r="D191" s="663"/>
      <c r="E191" s="664"/>
      <c r="F191" s="39"/>
      <c r="G191" s="322"/>
      <c r="H191" s="349">
        <f>G191/F200/12</f>
        <v>0</v>
      </c>
      <c r="I191" s="40"/>
      <c r="J191" s="69"/>
      <c r="K191" s="69"/>
      <c r="L191" s="300"/>
      <c r="M191" s="323"/>
      <c r="N191" s="323"/>
      <c r="O191" s="323"/>
      <c r="P191" s="323"/>
      <c r="Q191" s="323"/>
      <c r="R191" s="323"/>
      <c r="S191" s="323"/>
    </row>
    <row r="192" spans="1:19" ht="15" hidden="1" customHeight="1" outlineLevel="1">
      <c r="A192" s="360"/>
      <c r="B192" s="364"/>
      <c r="C192" s="660"/>
      <c r="D192" s="663"/>
      <c r="E192" s="664"/>
      <c r="F192" s="39"/>
      <c r="G192" s="171"/>
      <c r="H192" s="349">
        <f>G192/F200/12</f>
        <v>0</v>
      </c>
      <c r="I192" s="40"/>
      <c r="J192" s="69"/>
      <c r="K192" s="69"/>
      <c r="L192" s="300"/>
      <c r="M192" s="323"/>
      <c r="N192" s="323"/>
      <c r="O192" s="323"/>
      <c r="P192" s="323"/>
      <c r="Q192" s="323"/>
      <c r="R192" s="323"/>
      <c r="S192" s="323"/>
    </row>
    <row r="193" spans="1:25" ht="15" hidden="1" customHeight="1" outlineLevel="1" thickBot="1">
      <c r="A193" s="360"/>
      <c r="B193" s="364"/>
      <c r="C193" s="660"/>
      <c r="D193" s="663"/>
      <c r="E193" s="664"/>
      <c r="F193" s="39"/>
      <c r="G193" s="171"/>
      <c r="H193" s="349">
        <f>G193/F200/12</f>
        <v>0</v>
      </c>
      <c r="I193" s="43"/>
      <c r="J193" s="153"/>
      <c r="K193" s="153"/>
      <c r="L193" s="301"/>
      <c r="M193" s="305"/>
      <c r="N193" s="305"/>
      <c r="O193" s="305"/>
      <c r="P193" s="305"/>
      <c r="Q193" s="305"/>
      <c r="R193" s="305"/>
      <c r="S193" s="305"/>
    </row>
    <row r="194" spans="1:25" ht="29.25" customHeight="1" collapsed="1" thickBot="1">
      <c r="A194" s="365" t="s">
        <v>257</v>
      </c>
      <c r="B194" s="366" t="s">
        <v>267</v>
      </c>
      <c r="C194" s="367"/>
      <c r="D194" s="368"/>
      <c r="E194" s="369"/>
      <c r="F194" s="18"/>
      <c r="G194" s="172"/>
      <c r="H194" s="59">
        <f>H195+H196+H197</f>
        <v>3.4703141957557735</v>
      </c>
      <c r="I194" s="305"/>
      <c r="J194" s="301"/>
      <c r="K194" s="301"/>
      <c r="L194" s="301"/>
      <c r="M194" s="301"/>
      <c r="N194" s="301"/>
      <c r="O194" s="301"/>
      <c r="P194" s="301"/>
      <c r="Q194" s="301"/>
      <c r="R194" s="301"/>
      <c r="S194" s="301"/>
    </row>
    <row r="195" spans="1:25" ht="34.5" customHeight="1">
      <c r="A195" s="370" t="s">
        <v>268</v>
      </c>
      <c r="B195" s="371" t="s">
        <v>269</v>
      </c>
      <c r="C195" s="372" t="s">
        <v>270</v>
      </c>
      <c r="D195" s="372" t="s">
        <v>271</v>
      </c>
      <c r="E195" s="373">
        <f>[3]Расценки!E193</f>
        <v>25.443770349069283</v>
      </c>
      <c r="F195" s="331">
        <f>F200</f>
        <v>11238.109999999999</v>
      </c>
      <c r="G195" s="333">
        <f>E195*F195</f>
        <v>285939.88999757898</v>
      </c>
      <c r="H195" s="350">
        <f>G195/$F$200/12</f>
        <v>2.1203141957557734</v>
      </c>
      <c r="I195" s="34">
        <f>$F195*[3]Расценки!F193</f>
        <v>154018.79516960186</v>
      </c>
      <c r="J195" s="35">
        <f>$F195*[3]Расценки!G193</f>
        <v>31111.796624259576</v>
      </c>
      <c r="K195" s="35">
        <f>$F195*[3]Расценки!H193</f>
        <v>0</v>
      </c>
      <c r="L195" s="35">
        <f>$F195*[3]Расценки!I193</f>
        <v>0</v>
      </c>
      <c r="M195" s="35">
        <f>$F195*[3]Расценки!J193</f>
        <v>0</v>
      </c>
      <c r="N195" s="35">
        <f>$F195*[3]Расценки!K193</f>
        <v>0</v>
      </c>
      <c r="O195" s="35">
        <f>$F195*[3]Расценки!L193</f>
        <v>63940.019262167261</v>
      </c>
      <c r="P195" s="35">
        <f>$F195*[3]Расценки!M193</f>
        <v>0</v>
      </c>
      <c r="Q195" s="35">
        <f>$F195*[3]Расценки!N193</f>
        <v>31134.719866258078</v>
      </c>
      <c r="R195" s="35">
        <f>$F195*[3]Расценки!O193</f>
        <v>5734.5590752921244</v>
      </c>
      <c r="S195" s="35">
        <f>SUM(I195:R195)</f>
        <v>285939.88999757892</v>
      </c>
    </row>
    <row r="196" spans="1:25" ht="30" customHeight="1">
      <c r="A196" s="374" t="s">
        <v>272</v>
      </c>
      <c r="B196" s="371" t="s">
        <v>273</v>
      </c>
      <c r="C196" s="375" t="s">
        <v>270</v>
      </c>
      <c r="D196" s="375" t="s">
        <v>271</v>
      </c>
      <c r="E196" s="376">
        <f>[3]Расценки!E194</f>
        <v>1.9020835636203639</v>
      </c>
      <c r="F196" s="168">
        <f>F200</f>
        <v>11238.109999999999</v>
      </c>
      <c r="G196" s="33">
        <f>E196*F196</f>
        <v>21375.824317157647</v>
      </c>
      <c r="H196" s="223">
        <v>0</v>
      </c>
      <c r="I196" s="34">
        <f>$F196*[3]Расценки!F194</f>
        <v>14238.415405012382</v>
      </c>
      <c r="J196" s="35">
        <f>$F196*[3]Расценки!G194</f>
        <v>2876.1599118125005</v>
      </c>
      <c r="K196" s="35">
        <f>$F196*[3]Расценки!H194</f>
        <v>0</v>
      </c>
      <c r="L196" s="35">
        <f>$F196*[3]Расценки!I194</f>
        <v>0</v>
      </c>
      <c r="M196" s="35">
        <f>$F196*[3]Расценки!J194</f>
        <v>0</v>
      </c>
      <c r="N196" s="35">
        <f>$F196*[3]Расценки!K194</f>
        <v>0</v>
      </c>
      <c r="O196" s="35">
        <f>$F196*[3]Расценки!L194</f>
        <v>3039.7733250666092</v>
      </c>
      <c r="P196" s="35">
        <f>$F196*[3]Расценки!M194</f>
        <v>0</v>
      </c>
      <c r="Q196" s="35">
        <f>$F196*[3]Расценки!N194</f>
        <v>1007.7174320945746</v>
      </c>
      <c r="R196" s="35">
        <f>$F196*[3]Расценки!O194</f>
        <v>213.75824317157603</v>
      </c>
      <c r="S196" s="35">
        <f>SUM(I196:R196)</f>
        <v>21375.82431715764</v>
      </c>
      <c r="Y196" s="351">
        <v>0</v>
      </c>
    </row>
    <row r="197" spans="1:25" ht="36" customHeight="1" thickBot="1">
      <c r="A197" s="377" t="s">
        <v>274</v>
      </c>
      <c r="B197" s="378" t="s">
        <v>275</v>
      </c>
      <c r="C197" s="379" t="s">
        <v>270</v>
      </c>
      <c r="D197" s="379" t="s">
        <v>271</v>
      </c>
      <c r="E197" s="380">
        <f>[3]Расценки!E195</f>
        <v>11.170131520920041</v>
      </c>
      <c r="F197" s="173">
        <f>F200</f>
        <v>11238.109999999999</v>
      </c>
      <c r="G197" s="174">
        <f>E197*F197</f>
        <v>125531.16674656671</v>
      </c>
      <c r="H197" s="283">
        <v>1.35</v>
      </c>
      <c r="I197" s="34">
        <f>$F197*[3]Расценки!F195</f>
        <v>51173.054978135006</v>
      </c>
      <c r="J197" s="35">
        <f>$F197*[3]Расценки!G195</f>
        <v>10336.957105583271</v>
      </c>
      <c r="K197" s="35">
        <f>$F197*[3]Расценки!H195</f>
        <v>0</v>
      </c>
      <c r="L197" s="35">
        <f>$F197*[3]Расценки!I195</f>
        <v>0</v>
      </c>
      <c r="M197" s="35">
        <f>$F197*[3]Расценки!J195</f>
        <v>0</v>
      </c>
      <c r="N197" s="35">
        <f>$F197*[3]Расценки!K195</f>
        <v>0</v>
      </c>
      <c r="O197" s="35">
        <f>$F197*[3]Расценки!L195</f>
        <v>56847.945134473186</v>
      </c>
      <c r="P197" s="35">
        <f>$F197*[3]Расценки!M195</f>
        <v>0</v>
      </c>
      <c r="Q197" s="35">
        <f>$F197*[3]Расценки!N195</f>
        <v>5917.8978609095739</v>
      </c>
      <c r="R197" s="35">
        <f>$F197*[3]Расценки!O195</f>
        <v>1255.3116674656656</v>
      </c>
      <c r="S197" s="35">
        <f>SUM(I197:R197)</f>
        <v>125531.16674656671</v>
      </c>
    </row>
    <row r="198" spans="1:25" ht="39" thickBot="1">
      <c r="G198" s="382"/>
      <c r="H198" s="382"/>
      <c r="I198" s="14" t="s">
        <v>10</v>
      </c>
      <c r="J198" s="14" t="s">
        <v>11</v>
      </c>
      <c r="K198" s="14" t="s">
        <v>12</v>
      </c>
      <c r="L198" s="14" t="s">
        <v>13</v>
      </c>
      <c r="M198" s="14" t="s">
        <v>14</v>
      </c>
      <c r="N198" s="14" t="s">
        <v>15</v>
      </c>
      <c r="O198" s="14" t="s">
        <v>16</v>
      </c>
      <c r="P198" s="14" t="s">
        <v>17</v>
      </c>
      <c r="Q198" s="14" t="s">
        <v>18</v>
      </c>
      <c r="R198" s="14" t="s">
        <v>19</v>
      </c>
      <c r="S198" s="14" t="s">
        <v>20</v>
      </c>
    </row>
    <row r="199" spans="1:25" ht="36" hidden="1" customHeight="1" outlineLevel="1">
      <c r="A199" s="176"/>
      <c r="B199" s="383" t="s">
        <v>276</v>
      </c>
      <c r="C199" s="656" t="str">
        <f>[3]характеристика!A83</f>
        <v>7 гр.: 6-ти эт.дома</v>
      </c>
      <c r="D199" s="656"/>
      <c r="E199" s="656"/>
      <c r="F199" s="656"/>
      <c r="G199" s="657"/>
      <c r="H199" s="382"/>
      <c r="I199" s="384" t="e">
        <f t="shared" ref="I199:S199" si="15">SUM(I7:I197)-I186</f>
        <v>#REF!</v>
      </c>
      <c r="J199" s="384" t="e">
        <f t="shared" si="15"/>
        <v>#REF!</v>
      </c>
      <c r="K199" s="384" t="e">
        <f t="shared" si="15"/>
        <v>#REF!</v>
      </c>
      <c r="L199" s="384" t="e">
        <f t="shared" si="15"/>
        <v>#REF!</v>
      </c>
      <c r="M199" s="384" t="e">
        <f t="shared" si="15"/>
        <v>#REF!</v>
      </c>
      <c r="N199" s="384" t="e">
        <f t="shared" si="15"/>
        <v>#REF!</v>
      </c>
      <c r="O199" s="384" t="e">
        <f t="shared" si="15"/>
        <v>#REF!</v>
      </c>
      <c r="P199" s="384" t="e">
        <f t="shared" si="15"/>
        <v>#REF!</v>
      </c>
      <c r="Q199" s="384" t="e">
        <f t="shared" si="15"/>
        <v>#REF!</v>
      </c>
      <c r="R199" s="384" t="e">
        <f t="shared" si="15"/>
        <v>#REF!</v>
      </c>
      <c r="S199" s="384" t="e">
        <f t="shared" si="15"/>
        <v>#REF!</v>
      </c>
    </row>
    <row r="200" spans="1:25" hidden="1" outlineLevel="1">
      <c r="A200" s="177"/>
      <c r="B200" s="652" t="s">
        <v>277</v>
      </c>
      <c r="C200" s="652"/>
      <c r="D200" s="652"/>
      <c r="E200" s="652"/>
      <c r="F200" s="385">
        <f>[3]характеристика!G85</f>
        <v>11238.109999999999</v>
      </c>
      <c r="G200" s="386"/>
    </row>
    <row r="201" spans="1:25" hidden="1" outlineLevel="1">
      <c r="A201" s="181"/>
      <c r="B201" s="653" t="s">
        <v>278</v>
      </c>
      <c r="C201" s="653"/>
      <c r="D201" s="653"/>
      <c r="E201" s="653"/>
      <c r="F201" s="404">
        <f>[3]характеристика!H85</f>
        <v>9607.0999999999985</v>
      </c>
      <c r="G201" s="405"/>
      <c r="P201" s="387"/>
      <c r="Q201" s="387"/>
      <c r="R201" s="387"/>
      <c r="S201" s="388"/>
    </row>
    <row r="202" spans="1:25" s="353" customFormat="1" ht="111.75" customHeight="1" collapsed="1">
      <c r="A202" s="9" t="s">
        <v>2</v>
      </c>
      <c r="B202" s="626" t="s">
        <v>279</v>
      </c>
      <c r="C202" s="627"/>
      <c r="D202" s="627"/>
      <c r="E202" s="654"/>
      <c r="F202" s="182" t="s">
        <v>280</v>
      </c>
      <c r="G202" s="183" t="s">
        <v>281</v>
      </c>
      <c r="H202" s="183" t="s">
        <v>281</v>
      </c>
      <c r="Q202" s="389"/>
      <c r="S202" s="389"/>
    </row>
    <row r="203" spans="1:25" ht="39" customHeight="1">
      <c r="A203" s="178">
        <v>1</v>
      </c>
      <c r="B203" s="628" t="s">
        <v>282</v>
      </c>
      <c r="C203" s="629"/>
      <c r="D203" s="629"/>
      <c r="E203" s="655"/>
      <c r="F203" s="390" t="e">
        <f>SUM(G7:G184)</f>
        <v>#REF!</v>
      </c>
      <c r="G203" s="179" t="e">
        <f>F203/F200/12</f>
        <v>#REF!</v>
      </c>
      <c r="H203" s="179">
        <f>H7+H45+H105</f>
        <v>14.724002992514338</v>
      </c>
      <c r="I203" s="391"/>
      <c r="J203" s="391"/>
    </row>
    <row r="204" spans="1:25" ht="24" hidden="1" customHeight="1" outlineLevel="1">
      <c r="A204" s="178">
        <v>2</v>
      </c>
      <c r="B204" s="628" t="s">
        <v>283</v>
      </c>
      <c r="C204" s="629"/>
      <c r="D204" s="629"/>
      <c r="E204" s="655"/>
      <c r="F204" s="390">
        <f>G186</f>
        <v>0</v>
      </c>
      <c r="G204" s="179">
        <f>F204/F200/12</f>
        <v>0</v>
      </c>
      <c r="H204" s="179" t="e">
        <f>G204/G200/12</f>
        <v>#DIV/0!</v>
      </c>
      <c r="I204" s="391"/>
    </row>
    <row r="205" spans="1:25" collapsed="1">
      <c r="A205" s="178">
        <v>2</v>
      </c>
      <c r="B205" s="628" t="s">
        <v>284</v>
      </c>
      <c r="C205" s="629"/>
      <c r="D205" s="629"/>
      <c r="E205" s="655"/>
      <c r="F205" s="390">
        <f>G195+G197+G196</f>
        <v>432846.88106130331</v>
      </c>
      <c r="G205" s="179">
        <f>F205/F200/12</f>
        <v>3.2096654528008073</v>
      </c>
      <c r="H205" s="179">
        <f>H194</f>
        <v>3.4703141957557735</v>
      </c>
      <c r="I205" s="391"/>
    </row>
    <row r="206" spans="1:25">
      <c r="A206" s="178"/>
      <c r="B206" s="630" t="s">
        <v>285</v>
      </c>
      <c r="C206" s="631"/>
      <c r="D206" s="631"/>
      <c r="E206" s="658"/>
      <c r="F206" s="390" t="e">
        <f>F203+F204+F205</f>
        <v>#REF!</v>
      </c>
      <c r="G206" s="392"/>
      <c r="H206" s="392"/>
    </row>
    <row r="207" spans="1:25" ht="51" customHeight="1" thickBot="1">
      <c r="A207" s="180">
        <v>3</v>
      </c>
      <c r="B207" s="615" t="s">
        <v>295</v>
      </c>
      <c r="C207" s="616"/>
      <c r="D207" s="616"/>
      <c r="E207" s="648"/>
      <c r="F207" s="393" t="e">
        <f>F203+F205</f>
        <v>#REF!</v>
      </c>
      <c r="G207" s="394" t="e">
        <f>F207/F200/12</f>
        <v>#REF!</v>
      </c>
      <c r="H207" s="394">
        <f>H203+H205</f>
        <v>18.194317188270112</v>
      </c>
    </row>
    <row r="208" spans="1:25" ht="29.25" hidden="1" customHeight="1" outlineLevel="1">
      <c r="A208" s="284">
        <v>4</v>
      </c>
      <c r="B208" s="649" t="s">
        <v>286</v>
      </c>
      <c r="C208" s="650"/>
      <c r="D208" s="650"/>
      <c r="E208" s="651"/>
      <c r="F208" s="395" t="e">
        <f>F203+F204+F205</f>
        <v>#REF!</v>
      </c>
      <c r="G208" s="342" t="e">
        <f>F208/F200/12</f>
        <v>#REF!</v>
      </c>
      <c r="I208" s="391"/>
    </row>
    <row r="209" spans="9:9" ht="15" customHeight="1" collapsed="1"/>
    <row r="210" spans="9:9">
      <c r="I210" s="391"/>
    </row>
  </sheetData>
  <mergeCells count="236">
    <mergeCell ref="A1:H1"/>
    <mergeCell ref="C2:H2"/>
    <mergeCell ref="K3:Q3"/>
    <mergeCell ref="A4:H4"/>
    <mergeCell ref="H30:H31"/>
    <mergeCell ref="Q24:Q27"/>
    <mergeCell ref="H24:H27"/>
    <mergeCell ref="I24:I27"/>
    <mergeCell ref="J24:J27"/>
    <mergeCell ref="K24:K27"/>
    <mergeCell ref="A8:A23"/>
    <mergeCell ref="C11:C15"/>
    <mergeCell ref="D11:D15"/>
    <mergeCell ref="C18:C21"/>
    <mergeCell ref="D18:D21"/>
    <mergeCell ref="G24:G27"/>
    <mergeCell ref="C24:C27"/>
    <mergeCell ref="D24:D27"/>
    <mergeCell ref="E24:E27"/>
    <mergeCell ref="F24:F27"/>
    <mergeCell ref="Q28:Q35"/>
    <mergeCell ref="A24:A27"/>
    <mergeCell ref="A28:A35"/>
    <mergeCell ref="C28:C35"/>
    <mergeCell ref="R28:R35"/>
    <mergeCell ref="S28:S35"/>
    <mergeCell ref="I28:I35"/>
    <mergeCell ref="J28:J35"/>
    <mergeCell ref="K28:K35"/>
    <mergeCell ref="L28:L35"/>
    <mergeCell ref="M28:M35"/>
    <mergeCell ref="P28:P35"/>
    <mergeCell ref="R24:R27"/>
    <mergeCell ref="S24:S27"/>
    <mergeCell ref="L24:L27"/>
    <mergeCell ref="M24:M27"/>
    <mergeCell ref="N24:N27"/>
    <mergeCell ref="O24:O27"/>
    <mergeCell ref="P24:P27"/>
    <mergeCell ref="D28:D35"/>
    <mergeCell ref="E28:E35"/>
    <mergeCell ref="F28:F35"/>
    <mergeCell ref="G28:G35"/>
    <mergeCell ref="N28:N35"/>
    <mergeCell ref="O28:O35"/>
    <mergeCell ref="A46:A50"/>
    <mergeCell ref="D52:D63"/>
    <mergeCell ref="E52:E63"/>
    <mergeCell ref="F52:F63"/>
    <mergeCell ref="G52:G63"/>
    <mergeCell ref="A36:A44"/>
    <mergeCell ref="C36:C44"/>
    <mergeCell ref="D36:D44"/>
    <mergeCell ref="P36:P44"/>
    <mergeCell ref="I36:I44"/>
    <mergeCell ref="J36:J44"/>
    <mergeCell ref="K36:K44"/>
    <mergeCell ref="L36:L44"/>
    <mergeCell ref="M36:M44"/>
    <mergeCell ref="N36:N44"/>
    <mergeCell ref="O36:O44"/>
    <mergeCell ref="E36:E44"/>
    <mergeCell ref="F36:F44"/>
    <mergeCell ref="G36:G44"/>
    <mergeCell ref="R52:R63"/>
    <mergeCell ref="S52:S63"/>
    <mergeCell ref="C55:C63"/>
    <mergeCell ref="I52:I63"/>
    <mergeCell ref="J52:J63"/>
    <mergeCell ref="K52:K63"/>
    <mergeCell ref="L52:L63"/>
    <mergeCell ref="M52:M63"/>
    <mergeCell ref="N52:N63"/>
    <mergeCell ref="R36:R44"/>
    <mergeCell ref="Q36:Q44"/>
    <mergeCell ref="P66:P72"/>
    <mergeCell ref="S36:S44"/>
    <mergeCell ref="H53:H54"/>
    <mergeCell ref="O75:O79"/>
    <mergeCell ref="P75:P79"/>
    <mergeCell ref="Q75:Q79"/>
    <mergeCell ref="O52:O63"/>
    <mergeCell ref="P52:P63"/>
    <mergeCell ref="Q52:Q63"/>
    <mergeCell ref="M66:M72"/>
    <mergeCell ref="N66:N72"/>
    <mergeCell ref="O66:O72"/>
    <mergeCell ref="Q66:Q72"/>
    <mergeCell ref="R66:R72"/>
    <mergeCell ref="S66:S72"/>
    <mergeCell ref="R75:R79"/>
    <mergeCell ref="S75:S79"/>
    <mergeCell ref="J66:J72"/>
    <mergeCell ref="K66:K72"/>
    <mergeCell ref="L66:L72"/>
    <mergeCell ref="K75:K79"/>
    <mergeCell ref="L75:L79"/>
    <mergeCell ref="C89:C93"/>
    <mergeCell ref="D89:D93"/>
    <mergeCell ref="E89:E93"/>
    <mergeCell ref="D81:D85"/>
    <mergeCell ref="E81:E85"/>
    <mergeCell ref="O81:O85"/>
    <mergeCell ref="F89:F93"/>
    <mergeCell ref="G89:G93"/>
    <mergeCell ref="J81:J85"/>
    <mergeCell ref="K81:K85"/>
    <mergeCell ref="F81:F85"/>
    <mergeCell ref="G81:G85"/>
    <mergeCell ref="I81:I85"/>
    <mergeCell ref="M89:M93"/>
    <mergeCell ref="N89:N93"/>
    <mergeCell ref="C68:C72"/>
    <mergeCell ref="D75:D79"/>
    <mergeCell ref="E75:E79"/>
    <mergeCell ref="F75:F79"/>
    <mergeCell ref="C76:C79"/>
    <mergeCell ref="I75:I79"/>
    <mergeCell ref="Q81:Q85"/>
    <mergeCell ref="R81:R85"/>
    <mergeCell ref="C83:C84"/>
    <mergeCell ref="J75:J79"/>
    <mergeCell ref="D66:D72"/>
    <mergeCell ref="E66:E72"/>
    <mergeCell ref="F66:F72"/>
    <mergeCell ref="G66:G72"/>
    <mergeCell ref="I66:I72"/>
    <mergeCell ref="H75:H79"/>
    <mergeCell ref="G75:G79"/>
    <mergeCell ref="M75:M79"/>
    <mergeCell ref="N75:N79"/>
    <mergeCell ref="S81:S85"/>
    <mergeCell ref="S89:S93"/>
    <mergeCell ref="H89:H93"/>
    <mergeCell ref="I89:I93"/>
    <mergeCell ref="J89:J93"/>
    <mergeCell ref="K89:K93"/>
    <mergeCell ref="L89:L93"/>
    <mergeCell ref="O89:O93"/>
    <mergeCell ref="P89:P93"/>
    <mergeCell ref="L81:L85"/>
    <mergeCell ref="M81:M85"/>
    <mergeCell ref="N81:N85"/>
    <mergeCell ref="P81:P85"/>
    <mergeCell ref="I95:I102"/>
    <mergeCell ref="Q89:Q93"/>
    <mergeCell ref="R89:R93"/>
    <mergeCell ref="L95:L102"/>
    <mergeCell ref="M95:M102"/>
    <mergeCell ref="N95:N102"/>
    <mergeCell ref="O95:O102"/>
    <mergeCell ref="D94:D102"/>
    <mergeCell ref="E95:E102"/>
    <mergeCell ref="F95:F102"/>
    <mergeCell ref="G95:G102"/>
    <mergeCell ref="C96:C101"/>
    <mergeCell ref="C108:C114"/>
    <mergeCell ref="D108:D114"/>
    <mergeCell ref="J95:J102"/>
    <mergeCell ref="K95:K102"/>
    <mergeCell ref="S168:S169"/>
    <mergeCell ref="I168:I169"/>
    <mergeCell ref="J168:J169"/>
    <mergeCell ref="Q168:Q169"/>
    <mergeCell ref="R168:R169"/>
    <mergeCell ref="P95:P102"/>
    <mergeCell ref="Q95:Q102"/>
    <mergeCell ref="R95:R102"/>
    <mergeCell ref="S95:S102"/>
    <mergeCell ref="R165:R167"/>
    <mergeCell ref="S165:S167"/>
    <mergeCell ref="P168:P169"/>
    <mergeCell ref="K168:K169"/>
    <mergeCell ref="L168:L169"/>
    <mergeCell ref="P165:P167"/>
    <mergeCell ref="K165:K167"/>
    <mergeCell ref="M168:M169"/>
    <mergeCell ref="N168:N169"/>
    <mergeCell ref="H95:H102"/>
    <mergeCell ref="C186:C193"/>
    <mergeCell ref="D186:E193"/>
    <mergeCell ref="D165:D172"/>
    <mergeCell ref="S170:S171"/>
    <mergeCell ref="C185:E185"/>
    <mergeCell ref="E170:E171"/>
    <mergeCell ref="F170:F171"/>
    <mergeCell ref="G170:G171"/>
    <mergeCell ref="H170:H171"/>
    <mergeCell ref="I170:I171"/>
    <mergeCell ref="J170:J171"/>
    <mergeCell ref="R170:R171"/>
    <mergeCell ref="O170:O171"/>
    <mergeCell ref="J165:J167"/>
    <mergeCell ref="K170:K171"/>
    <mergeCell ref="L170:L171"/>
    <mergeCell ref="M170:M171"/>
    <mergeCell ref="N170:N171"/>
    <mergeCell ref="H165:H167"/>
    <mergeCell ref="I165:I167"/>
    <mergeCell ref="L165:L167"/>
    <mergeCell ref="M165:M167"/>
    <mergeCell ref="Q165:Q167"/>
    <mergeCell ref="B207:E207"/>
    <mergeCell ref="B208:E208"/>
    <mergeCell ref="B200:E200"/>
    <mergeCell ref="B201:E201"/>
    <mergeCell ref="B202:E202"/>
    <mergeCell ref="B203:E203"/>
    <mergeCell ref="B204:E204"/>
    <mergeCell ref="B205:E205"/>
    <mergeCell ref="C199:G199"/>
    <mergeCell ref="B206:E206"/>
    <mergeCell ref="D138:D146"/>
    <mergeCell ref="C143:C146"/>
    <mergeCell ref="D149:D153"/>
    <mergeCell ref="C150:C152"/>
    <mergeCell ref="P170:P171"/>
    <mergeCell ref="Q170:Q171"/>
    <mergeCell ref="C156:C161"/>
    <mergeCell ref="C115:C121"/>
    <mergeCell ref="D115:D121"/>
    <mergeCell ref="C123:C126"/>
    <mergeCell ref="D123:D126"/>
    <mergeCell ref="C127:C136"/>
    <mergeCell ref="D128:D135"/>
    <mergeCell ref="C138:C142"/>
    <mergeCell ref="E165:E167"/>
    <mergeCell ref="F165:F167"/>
    <mergeCell ref="G165:G167"/>
    <mergeCell ref="F168:F169"/>
    <mergeCell ref="G168:G169"/>
    <mergeCell ref="H168:H169"/>
    <mergeCell ref="N165:N167"/>
    <mergeCell ref="E168:E169"/>
    <mergeCell ref="O168:O169"/>
    <mergeCell ref="O165:O167"/>
  </mergeCells>
  <phoneticPr fontId="86" type="noConversion"/>
  <pageMargins left="0.70866141732283472" right="0.70866141732283472" top="0.74803149606299213" bottom="0.74803149606299213" header="0.31496062992125984" footer="0.31496062992125984"/>
  <pageSetup paperSize="9" scale="56" fitToHeight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8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Победы 36 </vt:lpstr>
      <vt:lpstr>группа 7</vt:lpstr>
      <vt:lpstr>Лист3</vt:lpstr>
      <vt:lpstr>'группа 7'!Область_печати</vt:lpstr>
      <vt:lpstr>'Победы 36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2021-10-08T06:02:13Z</dcterms:modified>
</cp:coreProperties>
</file>