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75" tabRatio="705"/>
  </bookViews>
  <sheets>
    <sheet name="Мира 195 а (2017)" sheetId="104" r:id="rId1"/>
  </sheets>
  <externalReferences>
    <externalReference r:id="rId2"/>
    <externalReference r:id="rId3"/>
  </externalReferences>
  <definedNames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O100000">NA()</definedName>
    <definedName name="________________O66000">NA()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O100000">NA()</definedName>
    <definedName name="__________O66000">NA()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b">NA()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r">#N/A</definedName>
    <definedName name="dr_2">#N/A</definedName>
    <definedName name="dr_3">#N/A</definedName>
    <definedName name="dr_7">#N/A</definedName>
    <definedName name="ESO_PROT">NA()</definedName>
    <definedName name="ESO_PROT_2">NA()</definedName>
    <definedName name="ESO_PROT_3">NA()</definedName>
    <definedName name="ESO_PROT_7">NA()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n">#N/A</definedName>
    <definedName name="n_2">#N/A</definedName>
    <definedName name="n_3">#N/A</definedName>
    <definedName name="n_7">#N/A</definedName>
    <definedName name="o">NA()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SBT_PROT">#N/A</definedName>
    <definedName name="SBT_PROT_2">#N/A</definedName>
    <definedName name="SBT_PROT_3">#N/A</definedName>
    <definedName name="SBT_PROT_7">NA()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KR_PR">NA()</definedName>
    <definedName name="SCOPE_KV">NA()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heet2?prefix?">"H"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_2">#N/A</definedName>
    <definedName name="T2?Protection_3">NA()</definedName>
    <definedName name="T2?Protection_7">NA()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yyu">#N/A</definedName>
    <definedName name="yyu_2">#N/A</definedName>
    <definedName name="yyu_3">#N/A</definedName>
    <definedName name="yyu_7">#N/A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ралгн">#N/A</definedName>
    <definedName name="вралгн_2">#N/A</definedName>
    <definedName name="вралгн_3">#N/A</definedName>
    <definedName name="вралгн_7">#N/A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 localSheetId="0">#REF!</definedName>
    <definedName name="Лаврова">#REF!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_xlnm.Print_Area" localSheetId="0">'Мира 195 а (2017)'!$A$1:$H$216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H198" i="104" l="1"/>
  <c r="H200" i="104"/>
  <c r="H177" i="104"/>
  <c r="F204" i="104"/>
  <c r="F203" i="104"/>
  <c r="F196" i="104" s="1"/>
  <c r="C202" i="104"/>
  <c r="C2" i="104" s="1"/>
  <c r="E197" i="104"/>
  <c r="E196" i="104"/>
  <c r="H195" i="104"/>
  <c r="H208" i="104" s="1"/>
  <c r="S187" i="104"/>
  <c r="R187" i="104"/>
  <c r="Q187" i="104"/>
  <c r="P187" i="104"/>
  <c r="O187" i="104"/>
  <c r="N187" i="104"/>
  <c r="M187" i="104"/>
  <c r="L187" i="104"/>
  <c r="K187" i="104"/>
  <c r="J187" i="104"/>
  <c r="I187" i="104"/>
  <c r="G187" i="104"/>
  <c r="F207" i="104" s="1"/>
  <c r="R185" i="104"/>
  <c r="Q185" i="104"/>
  <c r="P185" i="104"/>
  <c r="O185" i="104"/>
  <c r="N185" i="104"/>
  <c r="M185" i="104"/>
  <c r="L185" i="104"/>
  <c r="K185" i="104"/>
  <c r="J185" i="104"/>
  <c r="I185" i="104"/>
  <c r="E185" i="104"/>
  <c r="G185" i="104" s="1"/>
  <c r="E184" i="104"/>
  <c r="E183" i="104"/>
  <c r="R182" i="104"/>
  <c r="Q182" i="104"/>
  <c r="P182" i="104"/>
  <c r="O182" i="104"/>
  <c r="N182" i="104"/>
  <c r="M182" i="104"/>
  <c r="L182" i="104"/>
  <c r="K182" i="104"/>
  <c r="J182" i="104"/>
  <c r="I182" i="104"/>
  <c r="E182" i="104"/>
  <c r="G182" i="104" s="1"/>
  <c r="R181" i="104"/>
  <c r="Q181" i="104"/>
  <c r="P181" i="104"/>
  <c r="O181" i="104"/>
  <c r="N181" i="104"/>
  <c r="M181" i="104"/>
  <c r="L181" i="104"/>
  <c r="K181" i="104"/>
  <c r="J181" i="104"/>
  <c r="I181" i="104"/>
  <c r="E181" i="104"/>
  <c r="G181" i="104" s="1"/>
  <c r="E180" i="104"/>
  <c r="R179" i="104"/>
  <c r="Q179" i="104"/>
  <c r="P179" i="104"/>
  <c r="O179" i="104"/>
  <c r="N179" i="104"/>
  <c r="M179" i="104"/>
  <c r="L179" i="104"/>
  <c r="K179" i="104"/>
  <c r="J179" i="104"/>
  <c r="I179" i="104"/>
  <c r="E179" i="104"/>
  <c r="G179" i="104" s="1"/>
  <c r="R178" i="104"/>
  <c r="Q178" i="104"/>
  <c r="P178" i="104"/>
  <c r="O178" i="104"/>
  <c r="N178" i="104"/>
  <c r="M178" i="104"/>
  <c r="L178" i="104"/>
  <c r="K178" i="104"/>
  <c r="J178" i="104"/>
  <c r="I178" i="104"/>
  <c r="E178" i="104"/>
  <c r="G178" i="104" s="1"/>
  <c r="H178" i="104" s="1"/>
  <c r="F176" i="104"/>
  <c r="E176" i="104"/>
  <c r="F174" i="104"/>
  <c r="E174" i="104"/>
  <c r="F172" i="104"/>
  <c r="R172" i="104" s="1"/>
  <c r="E172" i="104"/>
  <c r="G172" i="104" s="1"/>
  <c r="H172" i="104" s="1"/>
  <c r="F169" i="104"/>
  <c r="P169" i="104" s="1"/>
  <c r="E169" i="104"/>
  <c r="H168" i="104"/>
  <c r="R167" i="104"/>
  <c r="Q167" i="104"/>
  <c r="P167" i="104"/>
  <c r="O167" i="104"/>
  <c r="N167" i="104"/>
  <c r="M167" i="104"/>
  <c r="L167" i="104"/>
  <c r="K167" i="104"/>
  <c r="J167" i="104"/>
  <c r="I167" i="104"/>
  <c r="E167" i="104"/>
  <c r="G167" i="104" s="1"/>
  <c r="R166" i="104"/>
  <c r="Q166" i="104"/>
  <c r="P166" i="104"/>
  <c r="O166" i="104"/>
  <c r="N166" i="104"/>
  <c r="M166" i="104"/>
  <c r="L166" i="104"/>
  <c r="K166" i="104"/>
  <c r="J166" i="104"/>
  <c r="I166" i="104"/>
  <c r="E166" i="104"/>
  <c r="G166" i="104" s="1"/>
  <c r="R165" i="104"/>
  <c r="Q165" i="104"/>
  <c r="P165" i="104"/>
  <c r="O165" i="104"/>
  <c r="N165" i="104"/>
  <c r="M165" i="104"/>
  <c r="L165" i="104"/>
  <c r="K165" i="104"/>
  <c r="J165" i="104"/>
  <c r="I165" i="104"/>
  <c r="E165" i="104"/>
  <c r="G165" i="104" s="1"/>
  <c r="R164" i="104"/>
  <c r="Q164" i="104"/>
  <c r="P164" i="104"/>
  <c r="O164" i="104"/>
  <c r="N164" i="104"/>
  <c r="M164" i="104"/>
  <c r="L164" i="104"/>
  <c r="K164" i="104"/>
  <c r="J164" i="104"/>
  <c r="I164" i="104"/>
  <c r="E164" i="104"/>
  <c r="G164" i="104" s="1"/>
  <c r="R163" i="104"/>
  <c r="Q163" i="104"/>
  <c r="P163" i="104"/>
  <c r="O163" i="104"/>
  <c r="N163" i="104"/>
  <c r="M163" i="104"/>
  <c r="L163" i="104"/>
  <c r="K163" i="104"/>
  <c r="J163" i="104"/>
  <c r="I163" i="104"/>
  <c r="E163" i="104"/>
  <c r="G163" i="104" s="1"/>
  <c r="R162" i="104"/>
  <c r="Q162" i="104"/>
  <c r="P162" i="104"/>
  <c r="O162" i="104"/>
  <c r="N162" i="104"/>
  <c r="M162" i="104"/>
  <c r="L162" i="104"/>
  <c r="K162" i="104"/>
  <c r="J162" i="104"/>
  <c r="I162" i="104"/>
  <c r="E162" i="104"/>
  <c r="G162" i="104" s="1"/>
  <c r="R161" i="104"/>
  <c r="Q161" i="104"/>
  <c r="P161" i="104"/>
  <c r="O161" i="104"/>
  <c r="N161" i="104"/>
  <c r="M161" i="104"/>
  <c r="L161" i="104"/>
  <c r="K161" i="104"/>
  <c r="J161" i="104"/>
  <c r="I161" i="104"/>
  <c r="E161" i="104"/>
  <c r="G161" i="104" s="1"/>
  <c r="R160" i="104"/>
  <c r="Q160" i="104"/>
  <c r="P160" i="104"/>
  <c r="O160" i="104"/>
  <c r="N160" i="104"/>
  <c r="M160" i="104"/>
  <c r="L160" i="104"/>
  <c r="K160" i="104"/>
  <c r="J160" i="104"/>
  <c r="I160" i="104"/>
  <c r="E160" i="104"/>
  <c r="G160" i="104" s="1"/>
  <c r="R159" i="104"/>
  <c r="Q159" i="104"/>
  <c r="P159" i="104"/>
  <c r="O159" i="104"/>
  <c r="N159" i="104"/>
  <c r="M159" i="104"/>
  <c r="L159" i="104"/>
  <c r="K159" i="104"/>
  <c r="J159" i="104"/>
  <c r="I159" i="104"/>
  <c r="E159" i="104"/>
  <c r="G159" i="104" s="1"/>
  <c r="F158" i="104"/>
  <c r="R158" i="104" s="1"/>
  <c r="E158" i="104"/>
  <c r="G158" i="104" s="1"/>
  <c r="R157" i="104"/>
  <c r="Q157" i="104"/>
  <c r="P157" i="104"/>
  <c r="O157" i="104"/>
  <c r="N157" i="104"/>
  <c r="M157" i="104"/>
  <c r="L157" i="104"/>
  <c r="K157" i="104"/>
  <c r="J157" i="104"/>
  <c r="I157" i="104"/>
  <c r="E157" i="104"/>
  <c r="G157" i="104" s="1"/>
  <c r="R156" i="104"/>
  <c r="Q156" i="104"/>
  <c r="P156" i="104"/>
  <c r="O156" i="104"/>
  <c r="N156" i="104"/>
  <c r="M156" i="104"/>
  <c r="L156" i="104"/>
  <c r="K156" i="104"/>
  <c r="J156" i="104"/>
  <c r="I156" i="104"/>
  <c r="E156" i="104"/>
  <c r="G156" i="104" s="1"/>
  <c r="R155" i="104"/>
  <c r="Q155" i="104"/>
  <c r="P155" i="104"/>
  <c r="O155" i="104"/>
  <c r="N155" i="104"/>
  <c r="M155" i="104"/>
  <c r="L155" i="104"/>
  <c r="K155" i="104"/>
  <c r="J155" i="104"/>
  <c r="I155" i="104"/>
  <c r="E155" i="104"/>
  <c r="G155" i="104" s="1"/>
  <c r="R154" i="104"/>
  <c r="Q154" i="104"/>
  <c r="P154" i="104"/>
  <c r="O154" i="104"/>
  <c r="N154" i="104"/>
  <c r="M154" i="104"/>
  <c r="L154" i="104"/>
  <c r="K154" i="104"/>
  <c r="J154" i="104"/>
  <c r="I154" i="104"/>
  <c r="E154" i="104"/>
  <c r="G154" i="104" s="1"/>
  <c r="H152" i="104"/>
  <c r="H151" i="104" s="1"/>
  <c r="H109" i="104" s="1"/>
  <c r="E150" i="104"/>
  <c r="E149" i="104"/>
  <c r="F146" i="104"/>
  <c r="R146" i="104" s="1"/>
  <c r="E146" i="104"/>
  <c r="G146" i="104" s="1"/>
  <c r="F145" i="104"/>
  <c r="Q145" i="104" s="1"/>
  <c r="E145" i="104"/>
  <c r="G145" i="104" s="1"/>
  <c r="R141" i="104"/>
  <c r="Q141" i="104"/>
  <c r="P141" i="104"/>
  <c r="O141" i="104"/>
  <c r="N141" i="104"/>
  <c r="M141" i="104"/>
  <c r="L141" i="104"/>
  <c r="K141" i="104"/>
  <c r="J141" i="104"/>
  <c r="I141" i="104"/>
  <c r="E141" i="104"/>
  <c r="G141" i="104" s="1"/>
  <c r="R140" i="104"/>
  <c r="Q140" i="104"/>
  <c r="P140" i="104"/>
  <c r="O140" i="104"/>
  <c r="N140" i="104"/>
  <c r="M140" i="104"/>
  <c r="L140" i="104"/>
  <c r="K140" i="104"/>
  <c r="J140" i="104"/>
  <c r="I140" i="104"/>
  <c r="E140" i="104"/>
  <c r="G140" i="104" s="1"/>
  <c r="R139" i="104"/>
  <c r="Q139" i="104"/>
  <c r="P139" i="104"/>
  <c r="O139" i="104"/>
  <c r="N139" i="104"/>
  <c r="M139" i="104"/>
  <c r="L139" i="104"/>
  <c r="K139" i="104"/>
  <c r="J139" i="104"/>
  <c r="I139" i="104"/>
  <c r="E139" i="104"/>
  <c r="G139" i="104" s="1"/>
  <c r="H139" i="104" s="1"/>
  <c r="R138" i="104"/>
  <c r="Q138" i="104"/>
  <c r="P138" i="104"/>
  <c r="O138" i="104"/>
  <c r="N138" i="104"/>
  <c r="M138" i="104"/>
  <c r="L138" i="104"/>
  <c r="K138" i="104"/>
  <c r="J138" i="104"/>
  <c r="I138" i="104"/>
  <c r="E138" i="104"/>
  <c r="G138" i="104" s="1"/>
  <c r="R137" i="104"/>
  <c r="Q137" i="104"/>
  <c r="P137" i="104"/>
  <c r="O137" i="104"/>
  <c r="N137" i="104"/>
  <c r="M137" i="104"/>
  <c r="L137" i="104"/>
  <c r="K137" i="104"/>
  <c r="J137" i="104"/>
  <c r="I137" i="104"/>
  <c r="E137" i="104"/>
  <c r="G137" i="104" s="1"/>
  <c r="H137" i="104" s="1"/>
  <c r="R136" i="104"/>
  <c r="Q136" i="104"/>
  <c r="P136" i="104"/>
  <c r="O136" i="104"/>
  <c r="N136" i="104"/>
  <c r="M136" i="104"/>
  <c r="L136" i="104"/>
  <c r="K136" i="104"/>
  <c r="J136" i="104"/>
  <c r="I136" i="104"/>
  <c r="E136" i="104"/>
  <c r="G136" i="104" s="1"/>
  <c r="R135" i="104"/>
  <c r="Q135" i="104"/>
  <c r="P135" i="104"/>
  <c r="O135" i="104"/>
  <c r="N135" i="104"/>
  <c r="M135" i="104"/>
  <c r="L135" i="104"/>
  <c r="K135" i="104"/>
  <c r="J135" i="104"/>
  <c r="I135" i="104"/>
  <c r="E135" i="104"/>
  <c r="G135" i="104" s="1"/>
  <c r="H135" i="104" s="1"/>
  <c r="R134" i="104"/>
  <c r="Q134" i="104"/>
  <c r="P134" i="104"/>
  <c r="O134" i="104"/>
  <c r="N134" i="104"/>
  <c r="M134" i="104"/>
  <c r="L134" i="104"/>
  <c r="K134" i="104"/>
  <c r="J134" i="104"/>
  <c r="I134" i="104"/>
  <c r="E134" i="104"/>
  <c r="G134" i="104" s="1"/>
  <c r="R133" i="104"/>
  <c r="Q133" i="104"/>
  <c r="P133" i="104"/>
  <c r="O133" i="104"/>
  <c r="N133" i="104"/>
  <c r="M133" i="104"/>
  <c r="L133" i="104"/>
  <c r="K133" i="104"/>
  <c r="J133" i="104"/>
  <c r="I133" i="104"/>
  <c r="E133" i="104"/>
  <c r="G133" i="104" s="1"/>
  <c r="H133" i="104" s="1"/>
  <c r="R132" i="104"/>
  <c r="Q132" i="104"/>
  <c r="P132" i="104"/>
  <c r="O132" i="104"/>
  <c r="N132" i="104"/>
  <c r="M132" i="104"/>
  <c r="L132" i="104"/>
  <c r="K132" i="104"/>
  <c r="J132" i="104"/>
  <c r="I132" i="104"/>
  <c r="E132" i="104"/>
  <c r="G132" i="104" s="1"/>
  <c r="R130" i="104"/>
  <c r="Q130" i="104"/>
  <c r="P130" i="104"/>
  <c r="O130" i="104"/>
  <c r="N130" i="104"/>
  <c r="M130" i="104"/>
  <c r="L130" i="104"/>
  <c r="K130" i="104"/>
  <c r="J130" i="104"/>
  <c r="I130" i="104"/>
  <c r="E130" i="104"/>
  <c r="G130" i="104" s="1"/>
  <c r="H130" i="104" s="1"/>
  <c r="R129" i="104"/>
  <c r="Q129" i="104"/>
  <c r="P129" i="104"/>
  <c r="O129" i="104"/>
  <c r="N129" i="104"/>
  <c r="M129" i="104"/>
  <c r="L129" i="104"/>
  <c r="K129" i="104"/>
  <c r="J129" i="104"/>
  <c r="I129" i="104"/>
  <c r="E129" i="104"/>
  <c r="G129" i="104" s="1"/>
  <c r="R126" i="104"/>
  <c r="Q126" i="104"/>
  <c r="P126" i="104"/>
  <c r="O126" i="104"/>
  <c r="N126" i="104"/>
  <c r="M126" i="104"/>
  <c r="L126" i="104"/>
  <c r="K126" i="104"/>
  <c r="J126" i="104"/>
  <c r="I126" i="104"/>
  <c r="E126" i="104"/>
  <c r="G126" i="104" s="1"/>
  <c r="H126" i="104" s="1"/>
  <c r="R125" i="104"/>
  <c r="Q125" i="104"/>
  <c r="P125" i="104"/>
  <c r="O125" i="104"/>
  <c r="N125" i="104"/>
  <c r="M125" i="104"/>
  <c r="L125" i="104"/>
  <c r="K125" i="104"/>
  <c r="J125" i="104"/>
  <c r="I125" i="104"/>
  <c r="E125" i="104"/>
  <c r="G125" i="104" s="1"/>
  <c r="R124" i="104"/>
  <c r="Q124" i="104"/>
  <c r="P124" i="104"/>
  <c r="O124" i="104"/>
  <c r="N124" i="104"/>
  <c r="M124" i="104"/>
  <c r="L124" i="104"/>
  <c r="K124" i="104"/>
  <c r="J124" i="104"/>
  <c r="I124" i="104"/>
  <c r="E124" i="104"/>
  <c r="G124" i="104" s="1"/>
  <c r="H124" i="104" s="1"/>
  <c r="R123" i="104"/>
  <c r="Q123" i="104"/>
  <c r="P123" i="104"/>
  <c r="O123" i="104"/>
  <c r="N123" i="104"/>
  <c r="M123" i="104"/>
  <c r="L123" i="104"/>
  <c r="K123" i="104"/>
  <c r="J123" i="104"/>
  <c r="I123" i="104"/>
  <c r="E123" i="104"/>
  <c r="G123" i="104" s="1"/>
  <c r="R122" i="104"/>
  <c r="Q122" i="104"/>
  <c r="P122" i="104"/>
  <c r="O122" i="104"/>
  <c r="N122" i="104"/>
  <c r="M122" i="104"/>
  <c r="L122" i="104"/>
  <c r="K122" i="104"/>
  <c r="J122" i="104"/>
  <c r="I122" i="104"/>
  <c r="E122" i="104"/>
  <c r="G122" i="104" s="1"/>
  <c r="H122" i="104" s="1"/>
  <c r="R121" i="104"/>
  <c r="Q121" i="104"/>
  <c r="P121" i="104"/>
  <c r="O121" i="104"/>
  <c r="N121" i="104"/>
  <c r="M121" i="104"/>
  <c r="L121" i="104"/>
  <c r="K121" i="104"/>
  <c r="J121" i="104"/>
  <c r="I121" i="104"/>
  <c r="E121" i="104"/>
  <c r="G121" i="104" s="1"/>
  <c r="R118" i="104"/>
  <c r="Q118" i="104"/>
  <c r="P118" i="104"/>
  <c r="O118" i="104"/>
  <c r="N118" i="104"/>
  <c r="M118" i="104"/>
  <c r="L118" i="104"/>
  <c r="K118" i="104"/>
  <c r="J118" i="104"/>
  <c r="I118" i="104"/>
  <c r="E118" i="104"/>
  <c r="G118" i="104" s="1"/>
  <c r="R117" i="104"/>
  <c r="Q117" i="104"/>
  <c r="P117" i="104"/>
  <c r="O117" i="104"/>
  <c r="N117" i="104"/>
  <c r="M117" i="104"/>
  <c r="L117" i="104"/>
  <c r="K117" i="104"/>
  <c r="J117" i="104"/>
  <c r="I117" i="104"/>
  <c r="E117" i="104"/>
  <c r="G117" i="104" s="1"/>
  <c r="R116" i="104"/>
  <c r="Q116" i="104"/>
  <c r="P116" i="104"/>
  <c r="O116" i="104"/>
  <c r="N116" i="104"/>
  <c r="M116" i="104"/>
  <c r="L116" i="104"/>
  <c r="K116" i="104"/>
  <c r="J116" i="104"/>
  <c r="I116" i="104"/>
  <c r="E116" i="104"/>
  <c r="G116" i="104" s="1"/>
  <c r="R115" i="104"/>
  <c r="Q115" i="104"/>
  <c r="P115" i="104"/>
  <c r="O115" i="104"/>
  <c r="N115" i="104"/>
  <c r="M115" i="104"/>
  <c r="L115" i="104"/>
  <c r="K115" i="104"/>
  <c r="J115" i="104"/>
  <c r="I115" i="104"/>
  <c r="E115" i="104"/>
  <c r="G115" i="104" s="1"/>
  <c r="R114" i="104"/>
  <c r="Q114" i="104"/>
  <c r="P114" i="104"/>
  <c r="O114" i="104"/>
  <c r="N114" i="104"/>
  <c r="M114" i="104"/>
  <c r="L114" i="104"/>
  <c r="K114" i="104"/>
  <c r="J114" i="104"/>
  <c r="I114" i="104"/>
  <c r="E114" i="104"/>
  <c r="G114" i="104" s="1"/>
  <c r="D111" i="104"/>
  <c r="C111" i="104"/>
  <c r="E108" i="104"/>
  <c r="R107" i="104"/>
  <c r="Q107" i="104"/>
  <c r="P107" i="104"/>
  <c r="O107" i="104"/>
  <c r="N107" i="104"/>
  <c r="M107" i="104"/>
  <c r="L107" i="104"/>
  <c r="K107" i="104"/>
  <c r="J107" i="104"/>
  <c r="I107" i="104"/>
  <c r="E107" i="104"/>
  <c r="G107" i="104" s="1"/>
  <c r="E99" i="104"/>
  <c r="E93" i="104"/>
  <c r="H92" i="104"/>
  <c r="E91" i="104"/>
  <c r="R90" i="104"/>
  <c r="Q90" i="104"/>
  <c r="P90" i="104"/>
  <c r="O90" i="104"/>
  <c r="N90" i="104"/>
  <c r="M90" i="104"/>
  <c r="L90" i="104"/>
  <c r="K90" i="104"/>
  <c r="J90" i="104"/>
  <c r="I90" i="104"/>
  <c r="E90" i="104"/>
  <c r="G90" i="104" s="1"/>
  <c r="H85" i="104"/>
  <c r="E85" i="104"/>
  <c r="R84" i="104"/>
  <c r="Q84" i="104"/>
  <c r="P84" i="104"/>
  <c r="O84" i="104"/>
  <c r="N84" i="104"/>
  <c r="M84" i="104"/>
  <c r="L84" i="104"/>
  <c r="K84" i="104"/>
  <c r="J84" i="104"/>
  <c r="I84" i="104"/>
  <c r="E84" i="104"/>
  <c r="G84" i="104" s="1"/>
  <c r="R79" i="104"/>
  <c r="Q79" i="104"/>
  <c r="P79" i="104"/>
  <c r="O79" i="104"/>
  <c r="N79" i="104"/>
  <c r="M79" i="104"/>
  <c r="L79" i="104"/>
  <c r="K79" i="104"/>
  <c r="J79" i="104"/>
  <c r="I79" i="104"/>
  <c r="E79" i="104"/>
  <c r="G79" i="104" s="1"/>
  <c r="R77" i="104"/>
  <c r="Q77" i="104"/>
  <c r="P77" i="104"/>
  <c r="O77" i="104"/>
  <c r="N77" i="104"/>
  <c r="M77" i="104"/>
  <c r="L77" i="104"/>
  <c r="K77" i="104"/>
  <c r="J77" i="104"/>
  <c r="I77" i="104"/>
  <c r="E77" i="104"/>
  <c r="G77" i="104" s="1"/>
  <c r="H72" i="104"/>
  <c r="H70" i="104"/>
  <c r="H55" i="104" s="1"/>
  <c r="E70" i="104"/>
  <c r="R68" i="104"/>
  <c r="Q68" i="104"/>
  <c r="P68" i="104"/>
  <c r="O68" i="104"/>
  <c r="N68" i="104"/>
  <c r="M68" i="104"/>
  <c r="L68" i="104"/>
  <c r="K68" i="104"/>
  <c r="J68" i="104"/>
  <c r="I68" i="104"/>
  <c r="E68" i="104"/>
  <c r="G68" i="104" s="1"/>
  <c r="H59" i="104"/>
  <c r="E56" i="104"/>
  <c r="R54" i="104"/>
  <c r="Q54" i="104"/>
  <c r="P54" i="104"/>
  <c r="O54" i="104"/>
  <c r="N54" i="104"/>
  <c r="M54" i="104"/>
  <c r="L54" i="104"/>
  <c r="K54" i="104"/>
  <c r="J54" i="104"/>
  <c r="I54" i="104"/>
  <c r="E54" i="104"/>
  <c r="G54" i="104" s="1"/>
  <c r="R53" i="104"/>
  <c r="Q53" i="104"/>
  <c r="P53" i="104"/>
  <c r="O53" i="104"/>
  <c r="N53" i="104"/>
  <c r="M53" i="104"/>
  <c r="L53" i="104"/>
  <c r="K53" i="104"/>
  <c r="J53" i="104"/>
  <c r="I53" i="104"/>
  <c r="E53" i="104"/>
  <c r="G53" i="104" s="1"/>
  <c r="R52" i="104"/>
  <c r="Q52" i="104"/>
  <c r="P52" i="104"/>
  <c r="O52" i="104"/>
  <c r="N52" i="104"/>
  <c r="M52" i="104"/>
  <c r="L52" i="104"/>
  <c r="K52" i="104"/>
  <c r="J52" i="104"/>
  <c r="I52" i="104"/>
  <c r="E52" i="104"/>
  <c r="G52" i="104" s="1"/>
  <c r="R51" i="104"/>
  <c r="Q51" i="104"/>
  <c r="P51" i="104"/>
  <c r="O51" i="104"/>
  <c r="N51" i="104"/>
  <c r="M51" i="104"/>
  <c r="L51" i="104"/>
  <c r="K51" i="104"/>
  <c r="J51" i="104"/>
  <c r="I51" i="104"/>
  <c r="E51" i="104"/>
  <c r="G51" i="104" s="1"/>
  <c r="H50" i="104"/>
  <c r="H49" i="104" s="1"/>
  <c r="H40" i="104"/>
  <c r="E40" i="104"/>
  <c r="H38" i="104"/>
  <c r="H37" i="104"/>
  <c r="H36" i="104"/>
  <c r="H34" i="104"/>
  <c r="H33" i="104"/>
  <c r="H32" i="104"/>
  <c r="E32" i="104"/>
  <c r="R28" i="104"/>
  <c r="Q28" i="104"/>
  <c r="P28" i="104"/>
  <c r="O28" i="104"/>
  <c r="N28" i="104"/>
  <c r="M28" i="104"/>
  <c r="L28" i="104"/>
  <c r="K28" i="104"/>
  <c r="J28" i="104"/>
  <c r="I28" i="104"/>
  <c r="E28" i="104"/>
  <c r="G28" i="104" s="1"/>
  <c r="R27" i="104"/>
  <c r="Q27" i="104"/>
  <c r="P27" i="104"/>
  <c r="O27" i="104"/>
  <c r="N27" i="104"/>
  <c r="M27" i="104"/>
  <c r="L27" i="104"/>
  <c r="K27" i="104"/>
  <c r="J27" i="104"/>
  <c r="I27" i="104"/>
  <c r="E27" i="104"/>
  <c r="G27" i="104" s="1"/>
  <c r="D27" i="104"/>
  <c r="R26" i="104"/>
  <c r="Q26" i="104"/>
  <c r="P26" i="104"/>
  <c r="O26" i="104"/>
  <c r="N26" i="104"/>
  <c r="M26" i="104"/>
  <c r="L26" i="104"/>
  <c r="K26" i="104"/>
  <c r="J26" i="104"/>
  <c r="I26" i="104"/>
  <c r="E26" i="104"/>
  <c r="G26" i="104" s="1"/>
  <c r="D26" i="104"/>
  <c r="R25" i="104"/>
  <c r="Q25" i="104"/>
  <c r="P25" i="104"/>
  <c r="O25" i="104"/>
  <c r="N25" i="104"/>
  <c r="M25" i="104"/>
  <c r="L25" i="104"/>
  <c r="K25" i="104"/>
  <c r="J25" i="104"/>
  <c r="I25" i="104"/>
  <c r="E25" i="104"/>
  <c r="G25" i="104" s="1"/>
  <c r="R24" i="104"/>
  <c r="Q24" i="104"/>
  <c r="P24" i="104"/>
  <c r="O24" i="104"/>
  <c r="N24" i="104"/>
  <c r="M24" i="104"/>
  <c r="L24" i="104"/>
  <c r="K24" i="104"/>
  <c r="J24" i="104"/>
  <c r="I24" i="104"/>
  <c r="E24" i="104"/>
  <c r="G24" i="104" s="1"/>
  <c r="R23" i="104"/>
  <c r="Q23" i="104"/>
  <c r="P23" i="104"/>
  <c r="O23" i="104"/>
  <c r="N23" i="104"/>
  <c r="M23" i="104"/>
  <c r="L23" i="104"/>
  <c r="K23" i="104"/>
  <c r="J23" i="104"/>
  <c r="I23" i="104"/>
  <c r="E23" i="104"/>
  <c r="G23" i="104" s="1"/>
  <c r="R22" i="104"/>
  <c r="Q22" i="104"/>
  <c r="P22" i="104"/>
  <c r="O22" i="104"/>
  <c r="N22" i="104"/>
  <c r="M22" i="104"/>
  <c r="L22" i="104"/>
  <c r="K22" i="104"/>
  <c r="J22" i="104"/>
  <c r="I22" i="104"/>
  <c r="D22" i="104"/>
  <c r="R21" i="104"/>
  <c r="Q21" i="104"/>
  <c r="P21" i="104"/>
  <c r="O21" i="104"/>
  <c r="N21" i="104"/>
  <c r="M21" i="104"/>
  <c r="L21" i="104"/>
  <c r="K21" i="104"/>
  <c r="J21" i="104"/>
  <c r="I21" i="104"/>
  <c r="E21" i="104"/>
  <c r="G21" i="104" s="1"/>
  <c r="R20" i="104"/>
  <c r="Q20" i="104"/>
  <c r="P20" i="104"/>
  <c r="O20" i="104"/>
  <c r="N20" i="104"/>
  <c r="M20" i="104"/>
  <c r="L20" i="104"/>
  <c r="K20" i="104"/>
  <c r="J20" i="104"/>
  <c r="I20" i="104"/>
  <c r="E20" i="104"/>
  <c r="G20" i="104" s="1"/>
  <c r="R19" i="104"/>
  <c r="Q19" i="104"/>
  <c r="P19" i="104"/>
  <c r="O19" i="104"/>
  <c r="N19" i="104"/>
  <c r="M19" i="104"/>
  <c r="L19" i="104"/>
  <c r="K19" i="104"/>
  <c r="J19" i="104"/>
  <c r="I19" i="104"/>
  <c r="E19" i="104"/>
  <c r="G19" i="104" s="1"/>
  <c r="R18" i="104"/>
  <c r="Q18" i="104"/>
  <c r="P18" i="104"/>
  <c r="O18" i="104"/>
  <c r="N18" i="104"/>
  <c r="M18" i="104"/>
  <c r="L18" i="104"/>
  <c r="K18" i="104"/>
  <c r="J18" i="104"/>
  <c r="I18" i="104"/>
  <c r="E18" i="104"/>
  <c r="G18" i="104" s="1"/>
  <c r="R17" i="104"/>
  <c r="Q17" i="104"/>
  <c r="P17" i="104"/>
  <c r="O17" i="104"/>
  <c r="N17" i="104"/>
  <c r="M17" i="104"/>
  <c r="L17" i="104"/>
  <c r="K17" i="104"/>
  <c r="J17" i="104"/>
  <c r="I17" i="104"/>
  <c r="E17" i="104"/>
  <c r="G17" i="104" s="1"/>
  <c r="H17" i="104" s="1"/>
  <c r="E14" i="104"/>
  <c r="E13" i="104"/>
  <c r="I172" i="104" l="1"/>
  <c r="Q172" i="104"/>
  <c r="G169" i="104"/>
  <c r="J169" i="104"/>
  <c r="M172" i="104"/>
  <c r="S53" i="104"/>
  <c r="S68" i="104"/>
  <c r="S77" i="104"/>
  <c r="H79" i="104"/>
  <c r="S84" i="104"/>
  <c r="S185" i="104"/>
  <c r="H191" i="104"/>
  <c r="S25" i="104"/>
  <c r="S28" i="104"/>
  <c r="S121" i="104"/>
  <c r="S123" i="104"/>
  <c r="S125" i="104"/>
  <c r="S129" i="104"/>
  <c r="S132" i="104"/>
  <c r="S134" i="104"/>
  <c r="S136" i="104"/>
  <c r="S138" i="104"/>
  <c r="S159" i="104"/>
  <c r="S19" i="104"/>
  <c r="H20" i="104"/>
  <c r="S21" i="104"/>
  <c r="S24" i="104"/>
  <c r="S52" i="104"/>
  <c r="S114" i="104"/>
  <c r="S116" i="104"/>
  <c r="S118" i="104"/>
  <c r="S122" i="104"/>
  <c r="S124" i="104"/>
  <c r="S126" i="104"/>
  <c r="S130" i="104"/>
  <c r="S133" i="104"/>
  <c r="S135" i="104"/>
  <c r="S137" i="104"/>
  <c r="S139" i="104"/>
  <c r="S141" i="104"/>
  <c r="S157" i="104"/>
  <c r="S160" i="104"/>
  <c r="S162" i="104"/>
  <c r="S164" i="104"/>
  <c r="F180" i="104"/>
  <c r="Q180" i="104" s="1"/>
  <c r="Q196" i="104"/>
  <c r="R196" i="104"/>
  <c r="N196" i="104"/>
  <c r="J196" i="104"/>
  <c r="P196" i="104"/>
  <c r="F197" i="104"/>
  <c r="G197" i="104" s="1"/>
  <c r="H194" i="104"/>
  <c r="H192" i="104"/>
  <c r="H190" i="104"/>
  <c r="F184" i="104"/>
  <c r="I184" i="104" s="1"/>
  <c r="F99" i="104"/>
  <c r="R99" i="104" s="1"/>
  <c r="F93" i="104"/>
  <c r="R93" i="104" s="1"/>
  <c r="F85" i="104"/>
  <c r="Q85" i="104" s="1"/>
  <c r="F70" i="104"/>
  <c r="Q70" i="104" s="1"/>
  <c r="F56" i="104"/>
  <c r="O56" i="104" s="1"/>
  <c r="F13" i="104"/>
  <c r="R13" i="104" s="1"/>
  <c r="S17" i="104"/>
  <c r="S18" i="104"/>
  <c r="H19" i="104"/>
  <c r="S20" i="104"/>
  <c r="S22" i="104"/>
  <c r="S23" i="104"/>
  <c r="S26" i="104"/>
  <c r="S27" i="104"/>
  <c r="H28" i="104"/>
  <c r="F32" i="104"/>
  <c r="G32" i="104" s="1"/>
  <c r="F40" i="104"/>
  <c r="Q40" i="104" s="1"/>
  <c r="H68" i="104"/>
  <c r="H77" i="104"/>
  <c r="H90" i="104"/>
  <c r="F91" i="104"/>
  <c r="Q91" i="104" s="1"/>
  <c r="G93" i="104"/>
  <c r="F108" i="104"/>
  <c r="Q108" i="104" s="1"/>
  <c r="H115" i="104"/>
  <c r="H117" i="104"/>
  <c r="H121" i="104"/>
  <c r="H123" i="104"/>
  <c r="H125" i="104"/>
  <c r="H129" i="104"/>
  <c r="H132" i="104"/>
  <c r="H134" i="104"/>
  <c r="H136" i="104"/>
  <c r="H138" i="104"/>
  <c r="H140" i="104"/>
  <c r="H146" i="104"/>
  <c r="H155" i="104"/>
  <c r="H159" i="104"/>
  <c r="H161" i="104"/>
  <c r="H163" i="104"/>
  <c r="H166" i="104"/>
  <c r="H167" i="104"/>
  <c r="F183" i="104"/>
  <c r="O183" i="104" s="1"/>
  <c r="G207" i="104"/>
  <c r="H207" i="104" s="1"/>
  <c r="H189" i="104"/>
  <c r="H193" i="104"/>
  <c r="L196" i="104"/>
  <c r="S51" i="104"/>
  <c r="S54" i="104"/>
  <c r="S79" i="104"/>
  <c r="H84" i="104"/>
  <c r="S90" i="104"/>
  <c r="S107" i="104"/>
  <c r="H114" i="104"/>
  <c r="S115" i="104"/>
  <c r="H116" i="104"/>
  <c r="S117" i="104"/>
  <c r="H118" i="104"/>
  <c r="S140" i="104"/>
  <c r="S154" i="104"/>
  <c r="S155" i="104"/>
  <c r="S156" i="104"/>
  <c r="S161" i="104"/>
  <c r="H162" i="104"/>
  <c r="S163" i="104"/>
  <c r="H164" i="104"/>
  <c r="S165" i="104"/>
  <c r="S166" i="104"/>
  <c r="S167" i="104"/>
  <c r="L169" i="104"/>
  <c r="K172" i="104"/>
  <c r="O172" i="104"/>
  <c r="S178" i="104"/>
  <c r="S179" i="104"/>
  <c r="G180" i="104"/>
  <c r="S181" i="104"/>
  <c r="S182" i="104"/>
  <c r="H185" i="104"/>
  <c r="G196" i="104"/>
  <c r="K13" i="104"/>
  <c r="O13" i="104"/>
  <c r="F14" i="104"/>
  <c r="O32" i="104"/>
  <c r="J70" i="104"/>
  <c r="N70" i="104"/>
  <c r="R70" i="104"/>
  <c r="N85" i="104"/>
  <c r="K93" i="104"/>
  <c r="O93" i="104"/>
  <c r="O99" i="104"/>
  <c r="J13" i="104"/>
  <c r="N13" i="104"/>
  <c r="J32" i="104"/>
  <c r="N32" i="104"/>
  <c r="L40" i="104"/>
  <c r="I70" i="104"/>
  <c r="M70" i="104"/>
  <c r="K85" i="104"/>
  <c r="J93" i="104"/>
  <c r="N93" i="104"/>
  <c r="L99" i="104"/>
  <c r="J145" i="104"/>
  <c r="L145" i="104"/>
  <c r="N145" i="104"/>
  <c r="P145" i="104"/>
  <c r="R145" i="104"/>
  <c r="I146" i="104"/>
  <c r="K146" i="104"/>
  <c r="M146" i="104"/>
  <c r="O146" i="104"/>
  <c r="Q146" i="104"/>
  <c r="F149" i="104"/>
  <c r="G149" i="104" s="1"/>
  <c r="F150" i="104"/>
  <c r="I158" i="104"/>
  <c r="K158" i="104"/>
  <c r="M158" i="104"/>
  <c r="O158" i="104"/>
  <c r="Q158" i="104"/>
  <c r="R174" i="104"/>
  <c r="P174" i="104"/>
  <c r="N174" i="104"/>
  <c r="L174" i="104"/>
  <c r="J174" i="104"/>
  <c r="K174" i="104"/>
  <c r="O174" i="104"/>
  <c r="R176" i="104"/>
  <c r="P176" i="104"/>
  <c r="N176" i="104"/>
  <c r="L176" i="104"/>
  <c r="J176" i="104"/>
  <c r="K176" i="104"/>
  <c r="O176" i="104"/>
  <c r="I145" i="104"/>
  <c r="K145" i="104"/>
  <c r="M145" i="104"/>
  <c r="O145" i="104"/>
  <c r="J146" i="104"/>
  <c r="L146" i="104"/>
  <c r="N146" i="104"/>
  <c r="P146" i="104"/>
  <c r="J158" i="104"/>
  <c r="L158" i="104"/>
  <c r="N158" i="104"/>
  <c r="P158" i="104"/>
  <c r="Q169" i="104"/>
  <c r="O169" i="104"/>
  <c r="M169" i="104"/>
  <c r="I169" i="104"/>
  <c r="K169" i="104"/>
  <c r="N169" i="104"/>
  <c r="R169" i="104"/>
  <c r="G174" i="104"/>
  <c r="I174" i="104"/>
  <c r="M174" i="104"/>
  <c r="Q174" i="104"/>
  <c r="G176" i="104"/>
  <c r="I176" i="104"/>
  <c r="M176" i="104"/>
  <c r="Q176" i="104"/>
  <c r="J172" i="104"/>
  <c r="L172" i="104"/>
  <c r="N172" i="104"/>
  <c r="P172" i="104"/>
  <c r="I180" i="104"/>
  <c r="K183" i="104"/>
  <c r="K184" i="104"/>
  <c r="O184" i="104"/>
  <c r="I196" i="104"/>
  <c r="K196" i="104"/>
  <c r="M196" i="104"/>
  <c r="O196" i="104"/>
  <c r="K197" i="104"/>
  <c r="O197" i="104"/>
  <c r="K108" i="104" l="1"/>
  <c r="K91" i="104"/>
  <c r="K56" i="104"/>
  <c r="N108" i="104"/>
  <c r="L91" i="104"/>
  <c r="J180" i="104"/>
  <c r="F208" i="104"/>
  <c r="G208" i="104" s="1"/>
  <c r="M197" i="104"/>
  <c r="I197" i="104"/>
  <c r="M184" i="104"/>
  <c r="M180" i="104"/>
  <c r="P93" i="104"/>
  <c r="L93" i="104"/>
  <c r="O70" i="104"/>
  <c r="K70" i="104"/>
  <c r="P32" i="104"/>
  <c r="L32" i="104"/>
  <c r="P13" i="104"/>
  <c r="L13" i="104"/>
  <c r="Q93" i="104"/>
  <c r="M93" i="104"/>
  <c r="I93" i="104"/>
  <c r="P70" i="104"/>
  <c r="L70" i="104"/>
  <c r="Q32" i="104"/>
  <c r="M32" i="104"/>
  <c r="Q13" i="104"/>
  <c r="M13" i="104"/>
  <c r="I13" i="104"/>
  <c r="H12" i="104"/>
  <c r="H11" i="104" s="1"/>
  <c r="R180" i="104"/>
  <c r="O180" i="104"/>
  <c r="K180" i="104"/>
  <c r="O108" i="104"/>
  <c r="P99" i="104"/>
  <c r="O91" i="104"/>
  <c r="O85" i="104"/>
  <c r="P40" i="104"/>
  <c r="R108" i="104"/>
  <c r="J108" i="104"/>
  <c r="K99" i="104"/>
  <c r="P91" i="104"/>
  <c r="R85" i="104"/>
  <c r="J85" i="104"/>
  <c r="L180" i="104"/>
  <c r="P180" i="104"/>
  <c r="N180" i="104"/>
  <c r="H111" i="104"/>
  <c r="H110" i="104" s="1"/>
  <c r="H206" i="104" s="1"/>
  <c r="H210" i="104" s="1"/>
  <c r="Q183" i="104"/>
  <c r="R183" i="104"/>
  <c r="N183" i="104"/>
  <c r="J183" i="104"/>
  <c r="P183" i="104"/>
  <c r="L183" i="104"/>
  <c r="R40" i="104"/>
  <c r="M40" i="104"/>
  <c r="I40" i="104"/>
  <c r="K40" i="104"/>
  <c r="Q56" i="104"/>
  <c r="P56" i="104"/>
  <c r="L56" i="104"/>
  <c r="R56" i="104"/>
  <c r="J56" i="104"/>
  <c r="N56" i="104"/>
  <c r="H187" i="104"/>
  <c r="G85" i="104"/>
  <c r="G56" i="104"/>
  <c r="M183" i="104"/>
  <c r="I183" i="104"/>
  <c r="S172" i="104"/>
  <c r="M108" i="104"/>
  <c r="I108" i="104"/>
  <c r="N99" i="104"/>
  <c r="J99" i="104"/>
  <c r="M91" i="104"/>
  <c r="I91" i="104"/>
  <c r="M85" i="104"/>
  <c r="I85" i="104"/>
  <c r="M56" i="104"/>
  <c r="I56" i="104"/>
  <c r="N40" i="104"/>
  <c r="J40" i="104"/>
  <c r="P108" i="104"/>
  <c r="L108" i="104"/>
  <c r="Q99" i="104"/>
  <c r="M99" i="104"/>
  <c r="I99" i="104"/>
  <c r="R91" i="104"/>
  <c r="N91" i="104"/>
  <c r="J91" i="104"/>
  <c r="P85" i="104"/>
  <c r="L85" i="104"/>
  <c r="O40" i="104"/>
  <c r="G183" i="104"/>
  <c r="G108" i="104"/>
  <c r="G91" i="104"/>
  <c r="R32" i="104"/>
  <c r="I32" i="104"/>
  <c r="K32" i="104"/>
  <c r="Q184" i="104"/>
  <c r="P184" i="104"/>
  <c r="L184" i="104"/>
  <c r="R184" i="104"/>
  <c r="J184" i="104"/>
  <c r="N184" i="104"/>
  <c r="Q197" i="104"/>
  <c r="P197" i="104"/>
  <c r="L197" i="104"/>
  <c r="N197" i="104"/>
  <c r="R197" i="104"/>
  <c r="J197" i="104"/>
  <c r="G184" i="104"/>
  <c r="G99" i="104"/>
  <c r="G70" i="104"/>
  <c r="G40" i="104"/>
  <c r="G13" i="104"/>
  <c r="S196" i="104"/>
  <c r="S169" i="104"/>
  <c r="Q150" i="104"/>
  <c r="O150" i="104"/>
  <c r="M150" i="104"/>
  <c r="K150" i="104"/>
  <c r="I150" i="104"/>
  <c r="R150" i="104"/>
  <c r="P150" i="104"/>
  <c r="N150" i="104"/>
  <c r="L150" i="104"/>
  <c r="J150" i="104"/>
  <c r="S146" i="104"/>
  <c r="G150" i="104"/>
  <c r="H150" i="104" s="1"/>
  <c r="S70" i="104"/>
  <c r="R14" i="104"/>
  <c r="P14" i="104"/>
  <c r="N14" i="104"/>
  <c r="L14" i="104"/>
  <c r="J14" i="104"/>
  <c r="Q14" i="104"/>
  <c r="O14" i="104"/>
  <c r="M14" i="104"/>
  <c r="K14" i="104"/>
  <c r="I14" i="104"/>
  <c r="G14" i="104"/>
  <c r="S176" i="104"/>
  <c r="S174" i="104"/>
  <c r="S145" i="104"/>
  <c r="S158" i="104"/>
  <c r="R149" i="104"/>
  <c r="P149" i="104"/>
  <c r="N149" i="104"/>
  <c r="L149" i="104"/>
  <c r="J149" i="104"/>
  <c r="Q149" i="104"/>
  <c r="O149" i="104"/>
  <c r="M149" i="104"/>
  <c r="K149" i="104"/>
  <c r="I149" i="104"/>
  <c r="S13" i="104"/>
  <c r="S99" i="104" l="1"/>
  <c r="S183" i="104"/>
  <c r="S91" i="104"/>
  <c r="S180" i="104"/>
  <c r="S93" i="104"/>
  <c r="O202" i="104"/>
  <c r="S32" i="104"/>
  <c r="S85" i="104"/>
  <c r="S108" i="104"/>
  <c r="S56" i="104"/>
  <c r="S197" i="104"/>
  <c r="S184" i="104"/>
  <c r="S149" i="104"/>
  <c r="F206" i="104"/>
  <c r="F210" i="104" s="1"/>
  <c r="G210" i="104" s="1"/>
  <c r="N202" i="104"/>
  <c r="S40" i="104"/>
  <c r="K202" i="104"/>
  <c r="J202" i="104"/>
  <c r="R202" i="104"/>
  <c r="S150" i="104"/>
  <c r="S14" i="104"/>
  <c r="I202" i="104"/>
  <c r="M202" i="104"/>
  <c r="Q202" i="104"/>
  <c r="L202" i="104"/>
  <c r="P202" i="104"/>
  <c r="G206" i="104" l="1"/>
  <c r="F211" i="104"/>
  <c r="G211" i="104" s="1"/>
  <c r="S202" i="104"/>
  <c r="F209" i="104"/>
</calcChain>
</file>

<file path=xl/sharedStrings.xml><?xml version="1.0" encoding="utf-8"?>
<sst xmlns="http://schemas.openxmlformats.org/spreadsheetml/2006/main" count="394" uniqueCount="297">
  <si>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</si>
  <si>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</si>
  <si>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</si>
  <si>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</si>
  <si>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</si>
  <si>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Годовое значение       на единицу измерения, руб.</t>
  </si>
  <si>
    <t>Объем  измерителя по многоквартир-ному дому</t>
  </si>
  <si>
    <t>Годовое значение на выполнение работы/услуги в целом по многоквартир-ному дому, руб.</t>
  </si>
  <si>
    <t>Справочно значение на выполнение работы/услуги в месяц, руб. с м.кв. общей площади МКД</t>
  </si>
  <si>
    <t>ФОТ</t>
  </si>
  <si>
    <t>Отчисления в ПФР, ФСС от ФОТ</t>
  </si>
  <si>
    <t>Эксплуатация машин и механизмов</t>
  </si>
  <si>
    <t>Материалы</t>
  </si>
  <si>
    <t>СИЗ</t>
  </si>
  <si>
    <t>Услуги сторонних организаций</t>
  </si>
  <si>
    <t>Прочие расходы</t>
  </si>
  <si>
    <t>Накладные расходы</t>
  </si>
  <si>
    <t>Прибыль</t>
  </si>
  <si>
    <t>Налоговые обязательства УК</t>
  </si>
  <si>
    <t xml:space="preserve">Итого 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</si>
  <si>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</si>
  <si>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</si>
  <si>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</si>
  <si>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</si>
  <si>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</si>
  <si>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</si>
  <si>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</si>
  <si>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>Технический осмотр каменных конструкций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</si>
  <si>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</si>
  <si>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</si>
  <si>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</si>
  <si>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</si>
  <si>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</si>
  <si>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</si>
  <si>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</si>
  <si>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</si>
  <si>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</si>
  <si>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</si>
  <si>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</si>
  <si>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</si>
  <si>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</si>
  <si>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</si>
  <si>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</si>
  <si>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</si>
  <si>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</si>
  <si>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</si>
  <si>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</si>
  <si>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</si>
  <si>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</si>
  <si>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</si>
  <si>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</si>
  <si>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</si>
  <si>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</si>
  <si>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</si>
  <si>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</si>
  <si>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</si>
  <si>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</si>
  <si>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</si>
  <si>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</si>
  <si>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</si>
  <si>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</si>
  <si>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</si>
  <si>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</si>
  <si>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</si>
  <si>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</si>
  <si>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</si>
  <si>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</si>
  <si>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</si>
  <si>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</si>
  <si>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</si>
  <si>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</si>
  <si>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</si>
  <si>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</si>
  <si>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</si>
  <si>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</si>
  <si>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</si>
  <si>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</si>
  <si>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</si>
  <si>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</si>
  <si>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</si>
  <si>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</si>
  <si>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</si>
  <si>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</si>
  <si>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</si>
  <si>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</si>
  <si>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</si>
  <si>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</si>
  <si>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</si>
  <si>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</si>
  <si>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</si>
  <si>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</si>
  <si>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</si>
  <si>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</si>
  <si>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</si>
  <si>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</si>
  <si>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</si>
  <si>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</si>
  <si>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</si>
  <si>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</si>
  <si>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</si>
  <si>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</si>
  <si>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</si>
  <si>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</si>
  <si>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</si>
  <si>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</si>
  <si>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</si>
  <si>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</si>
  <si>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</si>
  <si>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</si>
  <si>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</si>
  <si>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</si>
  <si>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</si>
  <si>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</si>
  <si>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</si>
  <si>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</si>
  <si>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</si>
  <si>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</si>
  <si>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</si>
  <si>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</si>
  <si>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</si>
  <si>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</si>
  <si>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</si>
  <si>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</si>
  <si>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>2.4.</t>
  </si>
  <si>
    <t xml:space="preserve">1 раз в год 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</si>
  <si>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</si>
  <si>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</si>
  <si>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</si>
  <si>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</si>
  <si>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</si>
  <si>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</si>
  <si>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</si>
  <si>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</si>
  <si>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</si>
  <si>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</si>
  <si>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</si>
  <si>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</si>
  <si>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</si>
  <si>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</si>
  <si>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</si>
  <si>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</si>
  <si>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</si>
  <si>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</si>
  <si>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</si>
  <si>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</si>
  <si>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</si>
  <si>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</si>
  <si>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</si>
  <si>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</si>
  <si>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</si>
  <si>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</si>
  <si>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</si>
  <si>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на 1 кв.м. убираемой площади (лестничные площадки и марши)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</si>
  <si>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</si>
  <si>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</si>
  <si>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</si>
  <si>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</si>
  <si>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</si>
  <si>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</si>
  <si>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</si>
  <si>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1 раз в месяц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</si>
  <si>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</si>
  <si>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</si>
  <si>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</si>
  <si>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</si>
  <si>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</si>
  <si>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</si>
  <si>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</si>
  <si>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</si>
  <si>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</si>
  <si>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</si>
  <si>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</si>
  <si>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</si>
  <si>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</si>
  <si>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</si>
  <si>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</si>
  <si>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</si>
  <si>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</si>
  <si>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</si>
  <si>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</si>
  <si>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</si>
  <si>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</si>
  <si>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</si>
  <si>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</si>
  <si>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</si>
  <si>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</si>
  <si>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</si>
  <si>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</si>
  <si>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</si>
  <si>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</si>
  <si>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</si>
  <si>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</si>
  <si>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</si>
  <si>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</si>
  <si>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</si>
  <si>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</si>
  <si>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</si>
  <si>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</si>
  <si>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</si>
  <si>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</si>
  <si>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</si>
  <si>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</si>
  <si>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</si>
  <si>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</si>
  <si>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</si>
  <si>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</si>
  <si>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</si>
  <si>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</si>
  <si>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</si>
  <si>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</si>
  <si>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</si>
  <si>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</si>
  <si>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Валка, обрезка деревьев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</si>
  <si>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</si>
  <si>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</si>
  <si>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</si>
  <si>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</si>
  <si>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</si>
  <si>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</si>
  <si>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</si>
  <si>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</si>
  <si>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</si>
  <si>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</si>
  <si>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</si>
  <si>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</si>
  <si>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</si>
  <si>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</si>
  <si>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</si>
  <si>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</si>
  <si>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</si>
  <si>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</si>
  <si>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</si>
  <si>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</si>
  <si>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</si>
  <si>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</si>
  <si>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</si>
  <si>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</si>
  <si>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</si>
  <si>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</si>
  <si>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</si>
  <si>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</si>
  <si>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</si>
  <si>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</si>
  <si>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</si>
  <si>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</si>
  <si>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</si>
  <si>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</si>
  <si>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</si>
  <si>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</si>
  <si>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</si>
  <si>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</si>
  <si>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</si>
  <si>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</si>
  <si>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</si>
  <si>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</si>
  <si>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</si>
  <si>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</si>
  <si>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</si>
  <si>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</si>
  <si>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</si>
  <si>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4.1.</t>
  </si>
  <si>
    <t xml:space="preserve">Функции, непосредственно связанные с управлением многоквартирным домом </t>
  </si>
  <si>
    <t>постоянно</t>
  </si>
  <si>
    <t>на 1м.кв. общей площади помещений</t>
  </si>
  <si>
    <t>4.3.</t>
  </si>
  <si>
    <t>Функции, связанные с организацией начисления, сбора, перерасчета платежей за жилищно-коммунальные услуги</t>
  </si>
  <si>
    <t>ИТОГИ по МКД по адресу:</t>
  </si>
  <si>
    <t>Общая площадь жилых и нежилых (встроенно-пристроенных) помещений многоквартирных домов, м.кв.</t>
  </si>
  <si>
    <t>В том числе общая площадь жилых помещений , м.кв.</t>
  </si>
  <si>
    <t>Составляющие платы за содержание и ремонт жилого помещения</t>
  </si>
  <si>
    <t>Годовой размер платы по многоквартир-ному дому</t>
  </si>
  <si>
    <t>Месячный размер платы на 1м.кв.общей площади жилого помещения, руб.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</si>
  <si>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</si>
  <si>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</si>
  <si>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</si>
  <si>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</si>
  <si>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Плата за содержание и ремонт жилого помещения с учетом стоимости выполнения работ по текущему ремонту общего имущества в многоквартирном доме</t>
  </si>
  <si>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</si>
  <si>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</si>
  <si>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</si>
  <si>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</si>
  <si>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-</t>
  </si>
  <si>
    <t>Уборка лестничных клеток</t>
  </si>
  <si>
    <t>2.6.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</si>
  <si>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</si>
  <si>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Содержание электрооборудования в МКД:</t>
  </si>
  <si>
    <t>Эксплуатация, техническое обслуживание общедомовых (коллективных) приборов учета</t>
  </si>
  <si>
    <t>Изготовление, установка и ремонт дверей выходов на, кровлю, в подвальные помещения</t>
  </si>
  <si>
    <t xml:space="preserve">АДРЕС МКД:  ул. Мира д. 195 а  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</si>
  <si>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</si>
  <si>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Экономист ______________________  Крапивенко Е.С</t>
  </si>
  <si>
    <t>5.1</t>
  </si>
  <si>
    <t>5.2</t>
  </si>
  <si>
    <t>Расходы на оплату холодной воды,горячей воды,электрической энергии , тепловой энергии, потребляемых при содержании рбщего имущества в многоквартирном доме, отведения сточных вод в целях содеожания общего имущества в многоквартирном доме</t>
  </si>
  <si>
    <t>Расходы на оплату электрической энергии, потребляеой при содержании общего имущества в многоквартирном доме</t>
  </si>
  <si>
    <t>Расходы на оплату холодной воды, водоотведения, потребляеой при содержании общего имущества в многоквартирном доме</t>
  </si>
  <si>
    <r>
      <t xml:space="preserve"> ООО "ЖЭУ г.Котово"                                                                                                Приложение № 3        </t>
    </r>
    <r>
      <rPr>
        <b/>
        <sz val="14"/>
        <rFont val="Arial Cyr"/>
        <charset val="204"/>
      </rPr>
      <t>2019-2020г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</si>
</sst>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_р_._-;\-* #,##0_р_._-;_-* &quot;-&quot;_р_._-;_-@_-"/>
    <numFmt numFmtId="165" formatCode="_-* #,##0.00_р_._-;\-* #,##0.00_р_._-;_-* &quot;-&quot;??_р_._-;_-@_-"/>
    <numFmt numFmtId="166" formatCode="0.000"/>
    <numFmt numFmtId="167" formatCode="#,##0.0"/>
    <numFmt numFmtId="168" formatCode="0.0"/>
    <numFmt numFmtId="169" formatCode="0.0000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\$#,##0_);[Red]&quot;($&quot;#,##0\)"/>
    <numFmt numFmtId="174" formatCode="_-&quot;Ј&quot;* #,##0.00_-;\-&quot;Ј&quot;* #,##0.00_-;_-&quot;Ј&quot;* &quot;-&quot;??_-;_-@_-"/>
    <numFmt numFmtId="175" formatCode="General_)"/>
  </numFmts>
  <fonts count="7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b/>
      <i/>
      <sz val="12"/>
      <name val="Arial Cyr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indexed="10"/>
      <name val="Arial Cyr"/>
      <family val="2"/>
      <charset val="204"/>
    </font>
    <font>
      <b/>
      <sz val="12"/>
      <color indexed="10"/>
      <name val="Arial Cyr"/>
      <charset val="204"/>
    </font>
    <font>
      <sz val="11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1"/>
      <color rgb="FFFF0000"/>
      <name val="Calibri"/>
      <family val="2"/>
      <charset val="204"/>
      <scheme val="minor"/>
    </font>
    <font>
      <b/>
      <sz val="14"/>
      <name val="Arial Cyr"/>
      <charset val="204"/>
    </font>
    <font>
      <sz val="14"/>
      <name val="Arial Cyr"/>
      <charset val="204"/>
    </font>
    <font>
      <sz val="14"/>
      <name val="Arial"/>
      <family val="2"/>
      <charset val="204"/>
    </font>
    <font>
      <i/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b/>
      <i/>
      <sz val="18"/>
      <name val="Arial Cyr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u/>
      <sz val="12"/>
      <name val="Arial"/>
      <family val="2"/>
      <charset val="204"/>
    </font>
    <font>
      <i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rgb="FF00800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rgb="FFCCFFCC"/>
        <bgColor rgb="FFCCFFFF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79">
    <xf numFmtId="0" fontId="0" fillId="0" borderId="0"/>
    <xf numFmtId="0" fontId="5" fillId="0" borderId="0"/>
    <xf numFmtId="0" fontId="14" fillId="0" borderId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17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4" fontId="19" fillId="0" borderId="0" applyFont="0" applyFill="0" applyBorder="0" applyAlignment="0" applyProtection="0"/>
    <xf numFmtId="0" fontId="49" fillId="0" borderId="0"/>
    <xf numFmtId="0" fontId="52" fillId="0" borderId="0"/>
    <xf numFmtId="0" fontId="53" fillId="0" borderId="0"/>
    <xf numFmtId="0" fontId="5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4" fillId="0" borderId="0"/>
    <xf numFmtId="0" fontId="55" fillId="0" borderId="0" applyNumberFormat="0">
      <alignment horizontal="left"/>
    </xf>
    <xf numFmtId="0" fontId="56" fillId="21" borderId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175" fontId="14" fillId="0" borderId="74">
      <protection locked="0"/>
    </xf>
    <xf numFmtId="175" fontId="14" fillId="0" borderId="74">
      <protection locked="0"/>
    </xf>
    <xf numFmtId="175" fontId="14" fillId="0" borderId="75">
      <protection locked="0"/>
    </xf>
    <xf numFmtId="175" fontId="14" fillId="0" borderId="75">
      <protection locked="0"/>
    </xf>
    <xf numFmtId="175" fontId="14" fillId="0" borderId="75">
      <protection locked="0"/>
    </xf>
    <xf numFmtId="175" fontId="14" fillId="0" borderId="75">
      <protection locked="0"/>
    </xf>
    <xf numFmtId="0" fontId="57" fillId="12" borderId="76" applyNumberFormat="0" applyAlignment="0" applyProtection="0"/>
    <xf numFmtId="0" fontId="57" fillId="12" borderId="76" applyNumberFormat="0" applyAlignment="0" applyProtection="0"/>
    <xf numFmtId="0" fontId="57" fillId="12" borderId="76" applyNumberFormat="0" applyAlignment="0" applyProtection="0"/>
    <xf numFmtId="0" fontId="57" fillId="12" borderId="76" applyNumberFormat="0" applyAlignment="0" applyProtection="0"/>
    <xf numFmtId="0" fontId="58" fillId="26" borderId="77" applyNumberFormat="0" applyAlignment="0" applyProtection="0"/>
    <xf numFmtId="0" fontId="58" fillId="26" borderId="77" applyNumberFormat="0" applyAlignment="0" applyProtection="0"/>
    <xf numFmtId="0" fontId="58" fillId="26" borderId="77" applyNumberFormat="0" applyAlignment="0" applyProtection="0"/>
    <xf numFmtId="0" fontId="58" fillId="26" borderId="77" applyNumberFormat="0" applyAlignment="0" applyProtection="0"/>
    <xf numFmtId="0" fontId="59" fillId="26" borderId="76" applyNumberFormat="0" applyAlignment="0" applyProtection="0"/>
    <xf numFmtId="0" fontId="59" fillId="26" borderId="76" applyNumberFormat="0" applyAlignment="0" applyProtection="0"/>
    <xf numFmtId="0" fontId="59" fillId="26" borderId="76" applyNumberFormat="0" applyAlignment="0" applyProtection="0"/>
    <xf numFmtId="0" fontId="59" fillId="26" borderId="76" applyNumberFormat="0" applyAlignment="0" applyProtection="0"/>
    <xf numFmtId="0" fontId="60" fillId="0" borderId="0" applyBorder="0">
      <alignment horizontal="center" vertical="center" wrapText="1"/>
    </xf>
    <xf numFmtId="0" fontId="61" fillId="0" borderId="78" applyNumberFormat="0" applyFill="0" applyAlignment="0" applyProtection="0"/>
    <xf numFmtId="0" fontId="61" fillId="0" borderId="78" applyNumberFormat="0" applyFill="0" applyAlignment="0" applyProtection="0"/>
    <xf numFmtId="0" fontId="61" fillId="0" borderId="78" applyNumberFormat="0" applyFill="0" applyAlignment="0" applyProtection="0"/>
    <xf numFmtId="0" fontId="61" fillId="0" borderId="78" applyNumberFormat="0" applyFill="0" applyAlignment="0" applyProtection="0"/>
    <xf numFmtId="0" fontId="61" fillId="0" borderId="78" applyNumberFormat="0" applyFill="0" applyAlignment="0" applyProtection="0"/>
    <xf numFmtId="0" fontId="62" fillId="0" borderId="79" applyNumberFormat="0" applyFill="0" applyAlignment="0" applyProtection="0"/>
    <xf numFmtId="0" fontId="62" fillId="0" borderId="79" applyNumberFormat="0" applyFill="0" applyAlignment="0" applyProtection="0"/>
    <xf numFmtId="0" fontId="62" fillId="0" borderId="79" applyNumberFormat="0" applyFill="0" applyAlignment="0" applyProtection="0"/>
    <xf numFmtId="0" fontId="62" fillId="0" borderId="79" applyNumberFormat="0" applyFill="0" applyAlignment="0" applyProtection="0"/>
    <xf numFmtId="0" fontId="63" fillId="0" borderId="80" applyNumberFormat="0" applyFill="0" applyAlignment="0" applyProtection="0"/>
    <xf numFmtId="0" fontId="63" fillId="0" borderId="80" applyNumberFormat="0" applyFill="0" applyAlignment="0" applyProtection="0"/>
    <xf numFmtId="0" fontId="63" fillId="0" borderId="80" applyNumberFormat="0" applyFill="0" applyAlignment="0" applyProtection="0"/>
    <xf numFmtId="0" fontId="63" fillId="0" borderId="80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" applyBorder="0">
      <alignment horizontal="center" vertical="center" wrapText="1"/>
    </xf>
    <xf numFmtId="175" fontId="65" fillId="27" borderId="74"/>
    <xf numFmtId="175" fontId="65" fillId="27" borderId="74"/>
    <xf numFmtId="175" fontId="65" fillId="10" borderId="75"/>
    <xf numFmtId="175" fontId="65" fillId="10" borderId="75"/>
    <xf numFmtId="175" fontId="65" fillId="10" borderId="75"/>
    <xf numFmtId="175" fontId="65" fillId="10" borderId="75"/>
    <xf numFmtId="4" fontId="66" fillId="2" borderId="5" applyBorder="0">
      <alignment horizontal="right"/>
    </xf>
    <xf numFmtId="4" fontId="66" fillId="2" borderId="5" applyBorder="0">
      <alignment horizontal="right"/>
    </xf>
    <xf numFmtId="4" fontId="66" fillId="28" borderId="0" applyBorder="0">
      <alignment horizontal="right"/>
    </xf>
    <xf numFmtId="4" fontId="66" fillId="28" borderId="0" applyBorder="0">
      <alignment horizontal="right"/>
    </xf>
    <xf numFmtId="4" fontId="66" fillId="28" borderId="0" applyBorder="0">
      <alignment horizontal="right"/>
    </xf>
    <xf numFmtId="4" fontId="66" fillId="28" borderId="0" applyBorder="0">
      <alignment horizontal="right"/>
    </xf>
    <xf numFmtId="0" fontId="67" fillId="0" borderId="81" applyNumberFormat="0" applyFill="0" applyAlignment="0" applyProtection="0"/>
    <xf numFmtId="0" fontId="67" fillId="0" borderId="81" applyNumberFormat="0" applyFill="0" applyAlignment="0" applyProtection="0"/>
    <xf numFmtId="0" fontId="67" fillId="0" borderId="81" applyNumberFormat="0" applyFill="0" applyAlignment="0" applyProtection="0"/>
    <xf numFmtId="0" fontId="67" fillId="0" borderId="81" applyNumberFormat="0" applyFill="0" applyAlignment="0" applyProtection="0"/>
    <xf numFmtId="0" fontId="68" fillId="29" borderId="82" applyNumberFormat="0" applyAlignment="0" applyProtection="0"/>
    <xf numFmtId="0" fontId="68" fillId="29" borderId="82" applyNumberFormat="0" applyAlignment="0" applyProtection="0"/>
    <xf numFmtId="0" fontId="68" fillId="29" borderId="82" applyNumberFormat="0" applyAlignment="0" applyProtection="0"/>
    <xf numFmtId="0" fontId="68" fillId="29" borderId="82" applyNumberFormat="0" applyAlignment="0" applyProtection="0"/>
    <xf numFmtId="0" fontId="17" fillId="30" borderId="0" applyFill="0">
      <alignment wrapText="1"/>
    </xf>
    <xf numFmtId="0" fontId="17" fillId="30" borderId="0" applyFill="0">
      <alignment wrapText="1"/>
    </xf>
    <xf numFmtId="0" fontId="69" fillId="0" borderId="0" applyFill="0">
      <alignment wrapText="1"/>
    </xf>
    <xf numFmtId="0" fontId="69" fillId="0" borderId="0" applyFill="0">
      <alignment wrapText="1"/>
    </xf>
    <xf numFmtId="0" fontId="69" fillId="0" borderId="0" applyFill="0">
      <alignment wrapText="1"/>
    </xf>
    <xf numFmtId="0" fontId="69" fillId="0" borderId="0" applyFill="0">
      <alignment wrapText="1"/>
    </xf>
    <xf numFmtId="0" fontId="15" fillId="0" borderId="0">
      <alignment horizontal="center" vertical="top" wrapText="1"/>
    </xf>
    <xf numFmtId="0" fontId="42" fillId="0" borderId="0">
      <alignment horizontal="centerContinuous" vertical="center" wrapText="1"/>
    </xf>
    <xf numFmtId="0" fontId="42" fillId="0" borderId="0">
      <alignment horizontal="centerContinuous" vertical="center" wrapText="1"/>
    </xf>
    <xf numFmtId="0" fontId="42" fillId="0" borderId="0">
      <alignment horizontal="center" vertical="center" wrapText="1"/>
    </xf>
    <xf numFmtId="0" fontId="42" fillId="0" borderId="0">
      <alignment horizontal="center" vertical="center" wrapText="1"/>
    </xf>
    <xf numFmtId="0" fontId="42" fillId="0" borderId="0">
      <alignment horizontal="center" vertical="center" wrapText="1"/>
    </xf>
    <xf numFmtId="0" fontId="42" fillId="0" borderId="0">
      <alignment horizontal="center" vertical="center" wrapText="1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3" fillId="0" borderId="0"/>
    <xf numFmtId="0" fontId="5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49" fillId="0" borderId="0"/>
    <xf numFmtId="0" fontId="14" fillId="0" borderId="0"/>
    <xf numFmtId="0" fontId="19" fillId="0" borderId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168" fontId="73" fillId="2" borderId="24" applyNumberFormat="0" applyBorder="0" applyAlignment="0">
      <alignment vertical="center"/>
      <protection locked="0"/>
    </xf>
    <xf numFmtId="168" fontId="73" fillId="2" borderId="24" applyNumberFormat="0" applyBorder="0" applyAlignment="0">
      <alignment vertical="center"/>
      <protection locked="0"/>
    </xf>
    <xf numFmtId="0" fontId="73" fillId="28" borderId="0" applyNumberFormat="0" applyBorder="0" applyAlignment="0">
      <protection locked="0"/>
    </xf>
    <xf numFmtId="0" fontId="73" fillId="28" borderId="0" applyNumberFormat="0" applyBorder="0" applyAlignment="0">
      <protection locked="0"/>
    </xf>
    <xf numFmtId="0" fontId="73" fillId="28" borderId="0" applyNumberFormat="0" applyBorder="0" applyAlignment="0">
      <protection locked="0"/>
    </xf>
    <xf numFmtId="0" fontId="73" fillId="28" borderId="0" applyNumberFormat="0" applyBorder="0" applyAlignment="0"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9" fillId="31" borderId="83" applyNumberFormat="0" applyAlignment="0" applyProtection="0"/>
    <xf numFmtId="0" fontId="49" fillId="31" borderId="83" applyNumberFormat="0" applyAlignment="0" applyProtection="0"/>
    <xf numFmtId="0" fontId="49" fillId="31" borderId="83" applyNumberFormat="0" applyAlignment="0" applyProtection="0"/>
    <xf numFmtId="0" fontId="14" fillId="31" borderId="83" applyNumberFormat="0" applyAlignment="0" applyProtection="0"/>
    <xf numFmtId="0" fontId="75" fillId="0" borderId="84" applyNumberFormat="0" applyFill="0" applyAlignment="0" applyProtection="0"/>
    <xf numFmtId="0" fontId="75" fillId="0" borderId="84" applyNumberFormat="0" applyFill="0" applyAlignment="0" applyProtection="0"/>
    <xf numFmtId="0" fontId="75" fillId="0" borderId="84" applyNumberFormat="0" applyFill="0" applyAlignment="0" applyProtection="0"/>
    <xf numFmtId="0" fontId="75" fillId="0" borderId="84" applyNumberFormat="0" applyFill="0" applyAlignment="0" applyProtection="0"/>
    <xf numFmtId="0" fontId="54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9" fontId="17" fillId="0" borderId="0">
      <alignment horizontal="center"/>
    </xf>
    <xf numFmtId="164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4" fontId="66" fillId="30" borderId="0" applyBorder="0">
      <alignment horizontal="right"/>
    </xf>
    <xf numFmtId="4" fontId="66" fillId="30" borderId="0" applyBorder="0">
      <alignment horizontal="right"/>
    </xf>
    <xf numFmtId="4" fontId="66" fillId="8" borderId="0" applyBorder="0">
      <alignment horizontal="right"/>
    </xf>
    <xf numFmtId="4" fontId="66" fillId="8" borderId="0" applyBorder="0">
      <alignment horizontal="right"/>
    </xf>
    <xf numFmtId="4" fontId="66" fillId="8" borderId="0" applyBorder="0">
      <alignment horizontal="right"/>
    </xf>
    <xf numFmtId="4" fontId="66" fillId="8" borderId="0" applyBorder="0">
      <alignment horizontal="right"/>
    </xf>
    <xf numFmtId="4" fontId="66" fillId="32" borderId="73" applyBorder="0">
      <alignment horizontal="right"/>
    </xf>
    <xf numFmtId="4" fontId="66" fillId="32" borderId="73" applyBorder="0">
      <alignment horizontal="right"/>
    </xf>
    <xf numFmtId="4" fontId="66" fillId="12" borderId="0" applyBorder="0">
      <alignment horizontal="right"/>
    </xf>
    <xf numFmtId="4" fontId="66" fillId="12" borderId="0" applyBorder="0">
      <alignment horizontal="right"/>
    </xf>
    <xf numFmtId="4" fontId="66" fillId="12" borderId="0" applyBorder="0">
      <alignment horizontal="right"/>
    </xf>
    <xf numFmtId="4" fontId="66" fillId="12" borderId="0" applyBorder="0">
      <alignment horizontal="right"/>
    </xf>
    <xf numFmtId="4" fontId="66" fillId="30" borderId="5" applyFont="0" applyBorder="0">
      <alignment horizontal="right"/>
    </xf>
    <xf numFmtId="4" fontId="66" fillId="30" borderId="5" applyFont="0" applyBorder="0">
      <alignment horizontal="right"/>
    </xf>
    <xf numFmtId="4" fontId="14" fillId="8" borderId="0" applyBorder="0">
      <alignment horizontal="right"/>
    </xf>
    <xf numFmtId="4" fontId="14" fillId="8" borderId="0" applyBorder="0">
      <alignment horizontal="right"/>
    </xf>
    <xf numFmtId="4" fontId="14" fillId="8" borderId="0" applyBorder="0">
      <alignment horizontal="right"/>
    </xf>
    <xf numFmtId="4" fontId="14" fillId="8" borderId="0" applyBorder="0">
      <alignment horizontal="right"/>
    </xf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2" fillId="0" borderId="0"/>
    <xf numFmtId="0" fontId="1" fillId="0" borderId="0"/>
    <xf numFmtId="0" fontId="1" fillId="0" borderId="0"/>
  </cellStyleXfs>
  <cellXfs count="528">
    <xf numFmtId="0" fontId="0" fillId="0" borderId="0" xfId="0"/>
    <xf numFmtId="0" fontId="4" fillId="2" borderId="0" xfId="1" applyFont="1" applyFill="1" applyAlignment="1">
      <alignment vertical="center" wrapText="1"/>
    </xf>
    <xf numFmtId="0" fontId="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8" fillId="0" borderId="0" xfId="1" applyFont="1" applyAlignment="1">
      <alignment horizontal="right" vertical="center"/>
    </xf>
    <xf numFmtId="0" fontId="8" fillId="0" borderId="0" xfId="1" applyFont="1"/>
    <xf numFmtId="0" fontId="10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16" fillId="0" borderId="7" xfId="2" applyFont="1" applyBorder="1" applyAlignment="1">
      <alignment vertical="center"/>
    </xf>
    <xf numFmtId="0" fontId="16" fillId="0" borderId="7" xfId="2" applyFont="1" applyBorder="1" applyAlignment="1">
      <alignment horizontal="center" wrapText="1"/>
    </xf>
    <xf numFmtId="0" fontId="17" fillId="0" borderId="7" xfId="2" applyFont="1" applyBorder="1" applyAlignment="1">
      <alignment vertical="center"/>
    </xf>
    <xf numFmtId="2" fontId="18" fillId="0" borderId="11" xfId="1" applyNumberFormat="1" applyFont="1" applyBorder="1" applyAlignment="1">
      <alignment horizontal="center" vertical="center"/>
    </xf>
    <xf numFmtId="0" fontId="16" fillId="0" borderId="13" xfId="2" applyFont="1" applyBorder="1" applyAlignment="1">
      <alignment horizontal="center" wrapText="1"/>
    </xf>
    <xf numFmtId="0" fontId="17" fillId="0" borderId="13" xfId="2" applyFont="1" applyBorder="1" applyAlignment="1">
      <alignment vertical="center"/>
    </xf>
    <xf numFmtId="0" fontId="10" fillId="0" borderId="13" xfId="1" applyFont="1" applyBorder="1" applyAlignment="1">
      <alignment horizontal="center" vertical="center"/>
    </xf>
    <xf numFmtId="0" fontId="16" fillId="0" borderId="5" xfId="2" applyFont="1" applyBorder="1" applyAlignment="1">
      <alignment horizontal="center" wrapText="1"/>
    </xf>
    <xf numFmtId="2" fontId="17" fillId="0" borderId="5" xfId="2" applyNumberFormat="1" applyFont="1" applyBorder="1" applyAlignment="1">
      <alignment vertical="center"/>
    </xf>
    <xf numFmtId="0" fontId="10" fillId="2" borderId="5" xfId="1" applyFont="1" applyFill="1" applyBorder="1" applyAlignment="1">
      <alignment horizontal="center" vertical="center"/>
    </xf>
    <xf numFmtId="2" fontId="8" fillId="0" borderId="5" xfId="1" applyNumberFormat="1" applyFont="1" applyBorder="1" applyAlignment="1">
      <alignment horizontal="right" vertical="center"/>
    </xf>
    <xf numFmtId="2" fontId="21" fillId="3" borderId="4" xfId="1" applyNumberFormat="1" applyFont="1" applyFill="1" applyBorder="1" applyAlignment="1">
      <alignment horizontal="right" vertical="center"/>
    </xf>
    <xf numFmtId="2" fontId="21" fillId="3" borderId="5" xfId="1" applyNumberFormat="1" applyFont="1" applyFill="1" applyBorder="1" applyAlignment="1">
      <alignment horizontal="right" vertical="center"/>
    </xf>
    <xf numFmtId="0" fontId="5" fillId="0" borderId="5" xfId="1" applyFont="1" applyBorder="1" applyAlignment="1">
      <alignment horizontal="center" vertical="center"/>
    </xf>
    <xf numFmtId="2" fontId="8" fillId="0" borderId="19" xfId="1" applyNumberFormat="1" applyFont="1" applyBorder="1" applyAlignment="1">
      <alignment horizontal="right" vertical="center"/>
    </xf>
    <xf numFmtId="2" fontId="21" fillId="3" borderId="15" xfId="1" applyNumberFormat="1" applyFont="1" applyFill="1" applyBorder="1" applyAlignment="1">
      <alignment horizontal="right" vertical="center"/>
    </xf>
    <xf numFmtId="2" fontId="8" fillId="0" borderId="22" xfId="1" applyNumberFormat="1" applyFont="1" applyBorder="1" applyAlignment="1">
      <alignment horizontal="right" vertical="center"/>
    </xf>
    <xf numFmtId="2" fontId="21" fillId="3" borderId="0" xfId="1" applyNumberFormat="1" applyFont="1" applyFill="1" applyBorder="1" applyAlignment="1">
      <alignment horizontal="right" vertical="center"/>
    </xf>
    <xf numFmtId="2" fontId="17" fillId="0" borderId="13" xfId="2" applyNumberFormat="1" applyFont="1" applyFill="1" applyBorder="1" applyAlignment="1">
      <alignment vertical="center" wrapText="1"/>
    </xf>
    <xf numFmtId="2" fontId="8" fillId="0" borderId="26" xfId="1" applyNumberFormat="1" applyFont="1" applyBorder="1" applyAlignment="1">
      <alignment horizontal="right" vertical="center"/>
    </xf>
    <xf numFmtId="2" fontId="21" fillId="3" borderId="25" xfId="1" applyNumberFormat="1" applyFont="1" applyFill="1" applyBorder="1" applyAlignment="1">
      <alignment horizontal="right" vertical="center"/>
    </xf>
    <xf numFmtId="0" fontId="19" fillId="0" borderId="5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 wrapText="1"/>
    </xf>
    <xf numFmtId="2" fontId="17" fillId="0" borderId="22" xfId="2" applyNumberFormat="1" applyFont="1" applyFill="1" applyBorder="1" applyAlignment="1">
      <alignment vertical="center" wrapText="1"/>
    </xf>
    <xf numFmtId="2" fontId="10" fillId="2" borderId="13" xfId="1" applyNumberFormat="1" applyFont="1" applyFill="1" applyBorder="1" applyAlignment="1">
      <alignment horizontal="center" vertical="center"/>
    </xf>
    <xf numFmtId="2" fontId="8" fillId="0" borderId="28" xfId="1" applyNumberFormat="1" applyFont="1" applyBorder="1" applyAlignment="1">
      <alignment horizontal="right" vertical="center"/>
    </xf>
    <xf numFmtId="2" fontId="21" fillId="3" borderId="29" xfId="1" applyNumberFormat="1" applyFont="1" applyFill="1" applyBorder="1" applyAlignment="1">
      <alignment horizontal="right" vertical="center"/>
    </xf>
    <xf numFmtId="4" fontId="10" fillId="2" borderId="13" xfId="1" applyNumberFormat="1" applyFont="1" applyFill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2" fontId="17" fillId="0" borderId="13" xfId="1" applyNumberFormat="1" applyFont="1" applyBorder="1" applyAlignment="1">
      <alignment vertical="center"/>
    </xf>
    <xf numFmtId="0" fontId="7" fillId="0" borderId="6" xfId="2" applyFont="1" applyBorder="1" applyAlignment="1">
      <alignment horizontal="center" vertical="center"/>
    </xf>
    <xf numFmtId="0" fontId="23" fillId="0" borderId="7" xfId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/>
    </xf>
    <xf numFmtId="2" fontId="18" fillId="0" borderId="8" xfId="1" applyNumberFormat="1" applyFont="1" applyBorder="1" applyAlignment="1">
      <alignment horizontal="center" vertical="center"/>
    </xf>
    <xf numFmtId="0" fontId="21" fillId="3" borderId="5" xfId="1" applyFont="1" applyFill="1" applyBorder="1" applyAlignment="1">
      <alignment horizontal="center" vertical="center"/>
    </xf>
    <xf numFmtId="2" fontId="21" fillId="3" borderId="4" xfId="1" applyNumberFormat="1" applyFont="1" applyFill="1" applyBorder="1" applyAlignment="1">
      <alignment vertical="center"/>
    </xf>
    <xf numFmtId="2" fontId="17" fillId="0" borderId="21" xfId="1" applyNumberFormat="1" applyFont="1" applyBorder="1" applyAlignment="1">
      <alignment vertical="center"/>
    </xf>
    <xf numFmtId="0" fontId="10" fillId="0" borderId="21" xfId="1" applyFont="1" applyBorder="1" applyAlignment="1">
      <alignment horizontal="center" vertical="center"/>
    </xf>
    <xf numFmtId="0" fontId="21" fillId="3" borderId="16" xfId="1" applyFont="1" applyFill="1" applyBorder="1" applyAlignment="1">
      <alignment horizontal="center" vertical="center"/>
    </xf>
    <xf numFmtId="0" fontId="21" fillId="3" borderId="24" xfId="1" applyFont="1" applyFill="1" applyBorder="1" applyAlignment="1">
      <alignment horizontal="center" vertical="center"/>
    </xf>
    <xf numFmtId="0" fontId="21" fillId="3" borderId="19" xfId="1" applyFont="1" applyFill="1" applyBorder="1" applyAlignment="1">
      <alignment horizontal="center" vertical="center"/>
    </xf>
    <xf numFmtId="2" fontId="21" fillId="3" borderId="16" xfId="1" applyNumberFormat="1" applyFont="1" applyFill="1" applyBorder="1" applyAlignment="1">
      <alignment vertical="center"/>
    </xf>
    <xf numFmtId="3" fontId="10" fillId="2" borderId="21" xfId="1" applyNumberFormat="1" applyFont="1" applyFill="1" applyBorder="1" applyAlignment="1">
      <alignment horizontal="center" vertical="center"/>
    </xf>
    <xf numFmtId="2" fontId="21" fillId="3" borderId="22" xfId="1" applyNumberFormat="1" applyFont="1" applyFill="1" applyBorder="1" applyAlignment="1">
      <alignment horizontal="right" vertical="center"/>
    </xf>
    <xf numFmtId="2" fontId="21" fillId="3" borderId="21" xfId="1" applyNumberFormat="1" applyFont="1" applyFill="1" applyBorder="1" applyAlignment="1">
      <alignment vertical="center"/>
    </xf>
    <xf numFmtId="0" fontId="19" fillId="0" borderId="21" xfId="2" applyFont="1" applyFill="1" applyBorder="1" applyAlignment="1">
      <alignment horizontal="center" vertical="center"/>
    </xf>
    <xf numFmtId="2" fontId="21" fillId="3" borderId="13" xfId="1" applyNumberFormat="1" applyFont="1" applyFill="1" applyBorder="1" applyAlignment="1">
      <alignment vertical="center"/>
    </xf>
    <xf numFmtId="0" fontId="14" fillId="0" borderId="34" xfId="2" applyFont="1" applyBorder="1" applyAlignment="1">
      <alignment horizontal="right" vertical="center"/>
    </xf>
    <xf numFmtId="0" fontId="14" fillId="0" borderId="20" xfId="2" applyFont="1" applyBorder="1" applyAlignment="1">
      <alignment horizontal="center" vertical="center" wrapText="1"/>
    </xf>
    <xf numFmtId="0" fontId="14" fillId="0" borderId="35" xfId="2" applyFont="1" applyBorder="1" applyAlignment="1">
      <alignment horizontal="right" vertical="center"/>
    </xf>
    <xf numFmtId="0" fontId="14" fillId="0" borderId="35" xfId="2" applyFont="1" applyBorder="1" applyAlignment="1">
      <alignment horizontal="center" vertical="center"/>
    </xf>
    <xf numFmtId="0" fontId="14" fillId="0" borderId="36" xfId="2" applyFont="1" applyBorder="1" applyAlignment="1">
      <alignment horizontal="center" vertical="center"/>
    </xf>
    <xf numFmtId="0" fontId="14" fillId="0" borderId="27" xfId="2" applyFont="1" applyBorder="1" applyAlignment="1">
      <alignment horizontal="center" vertical="center" wrapText="1"/>
    </xf>
    <xf numFmtId="1" fontId="10" fillId="2" borderId="13" xfId="1" applyNumberFormat="1" applyFont="1" applyFill="1" applyBorder="1" applyAlignment="1">
      <alignment horizontal="center" vertical="center"/>
    </xf>
    <xf numFmtId="0" fontId="16" fillId="0" borderId="16" xfId="1" applyFont="1" applyBorder="1" applyAlignment="1">
      <alignment vertical="center" wrapText="1"/>
    </xf>
    <xf numFmtId="0" fontId="17" fillId="0" borderId="16" xfId="1" applyFont="1" applyBorder="1" applyAlignment="1">
      <alignment vertical="center" wrapText="1"/>
    </xf>
    <xf numFmtId="0" fontId="14" fillId="0" borderId="12" xfId="2" applyFont="1" applyBorder="1" applyAlignment="1">
      <alignment horizontal="right" vertical="center"/>
    </xf>
    <xf numFmtId="0" fontId="14" fillId="0" borderId="30" xfId="2" applyFont="1" applyBorder="1" applyAlignment="1">
      <alignment horizontal="right" vertical="center"/>
    </xf>
    <xf numFmtId="0" fontId="14" fillId="0" borderId="13" xfId="2" applyFont="1" applyBorder="1" applyAlignment="1">
      <alignment horizontal="center" vertical="center" wrapText="1"/>
    </xf>
    <xf numFmtId="2" fontId="17" fillId="0" borderId="21" xfId="1" applyNumberFormat="1" applyFont="1" applyBorder="1" applyAlignment="1">
      <alignment vertical="center" wrapText="1"/>
    </xf>
    <xf numFmtId="0" fontId="14" fillId="0" borderId="16" xfId="2" applyFont="1" applyBorder="1" applyAlignment="1">
      <alignment vertical="center" wrapText="1"/>
    </xf>
    <xf numFmtId="2" fontId="17" fillId="0" borderId="28" xfId="1" applyNumberFormat="1" applyFont="1" applyBorder="1" applyAlignment="1">
      <alignment horizontal="right" vertical="center" wrapText="1"/>
    </xf>
    <xf numFmtId="2" fontId="21" fillId="3" borderId="28" xfId="1" applyNumberFormat="1" applyFont="1" applyFill="1" applyBorder="1" applyAlignment="1">
      <alignment horizontal="right" vertical="center"/>
    </xf>
    <xf numFmtId="0" fontId="5" fillId="0" borderId="37" xfId="2" applyFont="1" applyBorder="1" applyAlignment="1">
      <alignment horizontal="right" vertical="center"/>
    </xf>
    <xf numFmtId="0" fontId="14" fillId="0" borderId="5" xfId="2" applyFont="1" applyBorder="1" applyAlignment="1">
      <alignment horizontal="center" vertical="center" wrapText="1"/>
    </xf>
    <xf numFmtId="0" fontId="16" fillId="0" borderId="28" xfId="1" applyFont="1" applyBorder="1" applyAlignment="1">
      <alignment horizontal="center" vertical="center" wrapText="1"/>
    </xf>
    <xf numFmtId="2" fontId="17" fillId="0" borderId="28" xfId="1" applyNumberFormat="1" applyFont="1" applyBorder="1" applyAlignment="1">
      <alignment vertical="center"/>
    </xf>
    <xf numFmtId="167" fontId="10" fillId="2" borderId="5" xfId="1" applyNumberFormat="1" applyFont="1" applyFill="1" applyBorder="1" applyAlignment="1">
      <alignment horizontal="center" vertical="center"/>
    </xf>
    <xf numFmtId="0" fontId="19" fillId="0" borderId="38" xfId="2" applyFont="1" applyBorder="1" applyAlignment="1">
      <alignment horizontal="right" vertical="center"/>
    </xf>
    <xf numFmtId="0" fontId="17" fillId="0" borderId="24" xfId="2" applyFont="1" applyBorder="1" applyAlignment="1">
      <alignment vertical="center" wrapText="1"/>
    </xf>
    <xf numFmtId="0" fontId="10" fillId="0" borderId="16" xfId="1" applyFont="1" applyBorder="1" applyAlignment="1">
      <alignment horizontal="center" vertical="center"/>
    </xf>
    <xf numFmtId="0" fontId="21" fillId="3" borderId="20" xfId="1" applyFont="1" applyFill="1" applyBorder="1" applyAlignment="1">
      <alignment horizontal="center" vertical="center"/>
    </xf>
    <xf numFmtId="0" fontId="19" fillId="0" borderId="40" xfId="2" applyFont="1" applyBorder="1" applyAlignment="1">
      <alignment horizontal="right" vertical="center" wrapText="1"/>
    </xf>
    <xf numFmtId="0" fontId="19" fillId="0" borderId="43" xfId="2" applyFont="1" applyBorder="1" applyAlignment="1">
      <alignment horizontal="right" vertical="center" wrapText="1"/>
    </xf>
    <xf numFmtId="0" fontId="17" fillId="0" borderId="22" xfId="2" applyFont="1" applyBorder="1" applyAlignment="1">
      <alignment horizontal="center" vertical="center" wrapText="1"/>
    </xf>
    <xf numFmtId="0" fontId="19" fillId="0" borderId="13" xfId="2" applyFont="1" applyBorder="1" applyAlignment="1">
      <alignment horizontal="center" vertical="center" wrapText="1"/>
    </xf>
    <xf numFmtId="2" fontId="17" fillId="0" borderId="26" xfId="2" applyNumberFormat="1" applyFont="1" applyBorder="1" applyAlignment="1">
      <alignment horizontal="right" vertical="center" wrapText="1"/>
    </xf>
    <xf numFmtId="0" fontId="14" fillId="0" borderId="16" xfId="2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2" fontId="26" fillId="0" borderId="16" xfId="0" applyNumberFormat="1" applyFont="1" applyFill="1" applyBorder="1" applyAlignment="1">
      <alignment horizontal="right" vertical="center" wrapText="1"/>
    </xf>
    <xf numFmtId="0" fontId="21" fillId="3" borderId="4" xfId="1" applyFont="1" applyFill="1" applyBorder="1" applyAlignment="1">
      <alignment horizontal="center" vertical="center"/>
    </xf>
    <xf numFmtId="0" fontId="19" fillId="0" borderId="43" xfId="2" applyFont="1" applyBorder="1" applyAlignment="1">
      <alignment horizontal="right" vertical="center"/>
    </xf>
    <xf numFmtId="0" fontId="16" fillId="0" borderId="45" xfId="2" applyFont="1" applyBorder="1" applyAlignment="1">
      <alignment vertical="center"/>
    </xf>
    <xf numFmtId="0" fontId="17" fillId="0" borderId="45" xfId="2" applyFont="1" applyBorder="1" applyAlignment="1">
      <alignment vertical="center"/>
    </xf>
    <xf numFmtId="2" fontId="5" fillId="3" borderId="4" xfId="1" applyNumberFormat="1" applyFont="1" applyFill="1" applyBorder="1" applyAlignment="1">
      <alignment horizontal="right" vertical="center"/>
    </xf>
    <xf numFmtId="2" fontId="5" fillId="3" borderId="5" xfId="1" applyNumberFormat="1" applyFont="1" applyFill="1" applyBorder="1" applyAlignment="1">
      <alignment horizontal="right" vertical="center"/>
    </xf>
    <xf numFmtId="0" fontId="19" fillId="0" borderId="31" xfId="2" applyFont="1" applyBorder="1" applyAlignment="1">
      <alignment horizontal="center" vertical="center" wrapText="1"/>
    </xf>
    <xf numFmtId="2" fontId="17" fillId="0" borderId="19" xfId="2" applyNumberFormat="1" applyFont="1" applyBorder="1" applyAlignment="1">
      <alignment horizontal="right" vertical="center" wrapText="1"/>
    </xf>
    <xf numFmtId="0" fontId="19" fillId="0" borderId="12" xfId="2" applyFont="1" applyBorder="1" applyAlignment="1">
      <alignment horizontal="center" vertical="center" wrapText="1"/>
    </xf>
    <xf numFmtId="0" fontId="19" fillId="0" borderId="30" xfId="2" applyFont="1" applyBorder="1" applyAlignment="1">
      <alignment horizontal="center" vertical="center" wrapText="1"/>
    </xf>
    <xf numFmtId="2" fontId="17" fillId="0" borderId="16" xfId="2" applyNumberFormat="1" applyFont="1" applyBorder="1" applyAlignment="1">
      <alignment horizontal="right" vertical="center" wrapText="1"/>
    </xf>
    <xf numFmtId="2" fontId="17" fillId="0" borderId="21" xfId="2" applyNumberFormat="1" applyFont="1" applyBorder="1" applyAlignment="1">
      <alignment horizontal="right" vertical="center" wrapText="1"/>
    </xf>
    <xf numFmtId="2" fontId="17" fillId="0" borderId="13" xfId="2" applyNumberFormat="1" applyFont="1" applyBorder="1" applyAlignment="1">
      <alignment horizontal="right" vertical="center" wrapText="1"/>
    </xf>
    <xf numFmtId="0" fontId="19" fillId="0" borderId="30" xfId="2" applyFont="1" applyBorder="1" applyAlignment="1">
      <alignment horizontal="center" vertical="center"/>
    </xf>
    <xf numFmtId="0" fontId="16" fillId="0" borderId="13" xfId="2" applyFont="1" applyFill="1" applyBorder="1" applyAlignment="1">
      <alignment horizontal="center" vertical="center" wrapText="1"/>
    </xf>
    <xf numFmtId="2" fontId="10" fillId="2" borderId="21" xfId="1" applyNumberFormat="1" applyFont="1" applyFill="1" applyBorder="1" applyAlignment="1">
      <alignment horizontal="center" vertical="center"/>
    </xf>
    <xf numFmtId="0" fontId="17" fillId="0" borderId="19" xfId="2" applyFont="1" applyBorder="1" applyAlignment="1">
      <alignment horizontal="right" vertical="center" wrapText="1"/>
    </xf>
    <xf numFmtId="0" fontId="19" fillId="0" borderId="48" xfId="2" applyFont="1" applyBorder="1" applyAlignment="1">
      <alignment horizontal="center" vertical="center" wrapText="1"/>
    </xf>
    <xf numFmtId="49" fontId="19" fillId="0" borderId="50" xfId="2" applyNumberFormat="1" applyFont="1" applyFill="1" applyBorder="1" applyAlignment="1">
      <alignment horizontal="center" vertical="center" wrapText="1"/>
    </xf>
    <xf numFmtId="0" fontId="16" fillId="0" borderId="51" xfId="2" applyFont="1" applyFill="1" applyBorder="1" applyAlignment="1">
      <alignment vertical="center" wrapText="1"/>
    </xf>
    <xf numFmtId="0" fontId="17" fillId="0" borderId="16" xfId="2" applyFont="1" applyFill="1" applyBorder="1" applyAlignment="1">
      <alignment horizontal="right" vertical="center" wrapText="1"/>
    </xf>
    <xf numFmtId="49" fontId="19" fillId="0" borderId="12" xfId="2" applyNumberFormat="1" applyFont="1" applyFill="1" applyBorder="1" applyAlignment="1">
      <alignment horizontal="center" vertical="center" wrapText="1"/>
    </xf>
    <xf numFmtId="2" fontId="17" fillId="0" borderId="21" xfId="2" applyNumberFormat="1" applyFont="1" applyFill="1" applyBorder="1" applyAlignment="1">
      <alignment horizontal="right" vertical="center" wrapText="1"/>
    </xf>
    <xf numFmtId="4" fontId="10" fillId="2" borderId="21" xfId="1" applyNumberFormat="1" applyFont="1" applyFill="1" applyBorder="1" applyAlignment="1">
      <alignment horizontal="center" vertical="center"/>
    </xf>
    <xf numFmtId="49" fontId="19" fillId="0" borderId="48" xfId="2" applyNumberFormat="1" applyFont="1" applyFill="1" applyBorder="1" applyAlignment="1">
      <alignment horizontal="center" vertical="center" wrapText="1"/>
    </xf>
    <xf numFmtId="0" fontId="16" fillId="0" borderId="49" xfId="2" applyFont="1" applyFill="1" applyBorder="1" applyAlignment="1">
      <alignment horizontal="center" vertical="center" wrapText="1"/>
    </xf>
    <xf numFmtId="3" fontId="10" fillId="2" borderId="13" xfId="1" applyNumberFormat="1" applyFont="1" applyFill="1" applyBorder="1" applyAlignment="1">
      <alignment horizontal="center" vertical="center"/>
    </xf>
    <xf numFmtId="0" fontId="14" fillId="0" borderId="45" xfId="2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center" wrapText="1"/>
    </xf>
    <xf numFmtId="2" fontId="8" fillId="0" borderId="21" xfId="1" applyNumberFormat="1" applyFont="1" applyBorder="1" applyAlignment="1">
      <alignment vertical="center"/>
    </xf>
    <xf numFmtId="49" fontId="19" fillId="0" borderId="31" xfId="2" applyNumberFormat="1" applyFont="1" applyFill="1" applyBorder="1" applyAlignment="1">
      <alignment horizontal="center" vertical="center" wrapText="1"/>
    </xf>
    <xf numFmtId="0" fontId="17" fillId="0" borderId="21" xfId="2" applyFont="1" applyFill="1" applyBorder="1" applyAlignment="1">
      <alignment horizontal="right" vertical="center" wrapText="1"/>
    </xf>
    <xf numFmtId="49" fontId="19" fillId="0" borderId="30" xfId="2" applyNumberFormat="1" applyFont="1" applyFill="1" applyBorder="1" applyAlignment="1">
      <alignment horizontal="center" vertical="center" wrapText="1"/>
    </xf>
    <xf numFmtId="0" fontId="19" fillId="0" borderId="40" xfId="2" applyFont="1" applyBorder="1" applyAlignment="1">
      <alignment horizontal="right" vertical="center"/>
    </xf>
    <xf numFmtId="0" fontId="16" fillId="0" borderId="16" xfId="2" applyFont="1" applyFill="1" applyBorder="1" applyAlignment="1">
      <alignment horizontal="center" vertical="center" wrapText="1"/>
    </xf>
    <xf numFmtId="0" fontId="11" fillId="0" borderId="31" xfId="2" applyFont="1" applyBorder="1" applyAlignment="1">
      <alignment horizontal="center" vertical="center"/>
    </xf>
    <xf numFmtId="0" fontId="14" fillId="0" borderId="16" xfId="2" applyFont="1" applyBorder="1" applyAlignment="1">
      <alignment vertical="center"/>
    </xf>
    <xf numFmtId="0" fontId="16" fillId="0" borderId="16" xfId="2" applyFont="1" applyBorder="1" applyAlignment="1">
      <alignment vertical="center"/>
    </xf>
    <xf numFmtId="0" fontId="17" fillId="0" borderId="28" xfId="2" applyFont="1" applyBorder="1" applyAlignment="1">
      <alignment horizontal="right" vertical="center"/>
    </xf>
    <xf numFmtId="0" fontId="10" fillId="0" borderId="5" xfId="1" applyFont="1" applyBorder="1" applyAlignment="1">
      <alignment horizontal="center" vertical="center"/>
    </xf>
    <xf numFmtId="0" fontId="14" fillId="0" borderId="31" xfId="2" applyBorder="1" applyAlignment="1">
      <alignment horizontal="center" vertical="center" wrapText="1"/>
    </xf>
    <xf numFmtId="0" fontId="17" fillId="0" borderId="15" xfId="2" applyFont="1" applyBorder="1" applyAlignment="1">
      <alignment horizontal="right" vertical="center" wrapText="1"/>
    </xf>
    <xf numFmtId="0" fontId="8" fillId="0" borderId="20" xfId="1" applyFont="1" applyBorder="1" applyAlignment="1">
      <alignment horizontal="right" vertical="center"/>
    </xf>
    <xf numFmtId="2" fontId="21" fillId="3" borderId="19" xfId="1" applyNumberFormat="1" applyFont="1" applyFill="1" applyBorder="1" applyAlignment="1">
      <alignment horizontal="right" vertical="center"/>
    </xf>
    <xf numFmtId="0" fontId="14" fillId="0" borderId="12" xfId="2" applyBorder="1" applyAlignment="1">
      <alignment horizontal="center" vertical="center" wrapText="1"/>
    </xf>
    <xf numFmtId="2" fontId="17" fillId="0" borderId="0" xfId="2" applyNumberFormat="1" applyFont="1" applyBorder="1" applyAlignment="1">
      <alignment horizontal="right" vertical="center" wrapText="1"/>
    </xf>
    <xf numFmtId="2" fontId="8" fillId="0" borderId="24" xfId="1" applyNumberFormat="1" applyFont="1" applyBorder="1" applyAlignment="1">
      <alignment horizontal="right" vertical="center"/>
    </xf>
    <xf numFmtId="0" fontId="16" fillId="0" borderId="24" xfId="2" applyFont="1" applyFill="1" applyBorder="1" applyAlignment="1">
      <alignment horizontal="center" vertical="center" wrapText="1"/>
    </xf>
    <xf numFmtId="0" fontId="14" fillId="0" borderId="30" xfId="2" applyBorder="1" applyAlignment="1">
      <alignment horizontal="center" vertical="center" wrapText="1"/>
    </xf>
    <xf numFmtId="0" fontId="16" fillId="0" borderId="27" xfId="2" applyFont="1" applyFill="1" applyBorder="1" applyAlignment="1">
      <alignment horizontal="center" vertical="center" wrapText="1"/>
    </xf>
    <xf numFmtId="2" fontId="21" fillId="3" borderId="26" xfId="1" applyNumberFormat="1" applyFont="1" applyFill="1" applyBorder="1" applyAlignment="1">
      <alignment horizontal="right" vertical="center"/>
    </xf>
    <xf numFmtId="0" fontId="27" fillId="0" borderId="53" xfId="2" applyFont="1" applyBorder="1" applyAlignment="1">
      <alignment horizontal="center" vertical="center"/>
    </xf>
    <xf numFmtId="0" fontId="17" fillId="0" borderId="5" xfId="2" applyFont="1" applyBorder="1" applyAlignment="1">
      <alignment horizontal="center" vertical="center" wrapText="1"/>
    </xf>
    <xf numFmtId="0" fontId="8" fillId="0" borderId="5" xfId="1" applyFont="1" applyBorder="1" applyAlignment="1">
      <alignment horizontal="right" vertical="center"/>
    </xf>
    <xf numFmtId="0" fontId="21" fillId="3" borderId="27" xfId="1" applyFont="1" applyFill="1" applyBorder="1" applyAlignment="1">
      <alignment horizontal="center" vertical="center"/>
    </xf>
    <xf numFmtId="0" fontId="21" fillId="3" borderId="13" xfId="1" applyFont="1" applyFill="1" applyBorder="1" applyAlignment="1">
      <alignment horizontal="center" vertical="center"/>
    </xf>
    <xf numFmtId="0" fontId="19" fillId="0" borderId="31" xfId="2" applyFont="1" applyFill="1" applyBorder="1" applyAlignment="1">
      <alignment horizontal="center" vertical="center" wrapText="1"/>
    </xf>
    <xf numFmtId="0" fontId="19" fillId="0" borderId="12" xfId="2" applyFont="1" applyFill="1" applyBorder="1" applyAlignment="1">
      <alignment horizontal="center" vertical="center" wrapText="1"/>
    </xf>
    <xf numFmtId="14" fontId="19" fillId="0" borderId="12" xfId="2" applyNumberFormat="1" applyFont="1" applyBorder="1" applyAlignment="1">
      <alignment horizontal="center" vertical="center"/>
    </xf>
    <xf numFmtId="2" fontId="8" fillId="0" borderId="13" xfId="1" applyNumberFormat="1" applyFont="1" applyBorder="1" applyAlignment="1">
      <alignment vertical="center"/>
    </xf>
    <xf numFmtId="2" fontId="21" fillId="3" borderId="5" xfId="1" applyNumberFormat="1" applyFont="1" applyFill="1" applyBorder="1" applyAlignment="1">
      <alignment vertical="center"/>
    </xf>
    <xf numFmtId="0" fontId="19" fillId="0" borderId="5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8" fillId="0" borderId="16" xfId="1" applyFont="1" applyBorder="1" applyAlignment="1">
      <alignment horizontal="right" vertical="center"/>
    </xf>
    <xf numFmtId="2" fontId="21" fillId="3" borderId="27" xfId="1" applyNumberFormat="1" applyFont="1" applyFill="1" applyBorder="1" applyAlignment="1">
      <alignment vertical="center"/>
    </xf>
    <xf numFmtId="2" fontId="17" fillId="0" borderId="5" xfId="2" applyNumberFormat="1" applyFont="1" applyBorder="1" applyAlignment="1">
      <alignment horizontal="right" vertical="center" wrapText="1"/>
    </xf>
    <xf numFmtId="168" fontId="10" fillId="2" borderId="5" xfId="1" applyNumberFormat="1" applyFont="1" applyFill="1" applyBorder="1" applyAlignment="1">
      <alignment horizontal="center" vertical="center"/>
    </xf>
    <xf numFmtId="2" fontId="21" fillId="3" borderId="24" xfId="1" applyNumberFormat="1" applyFont="1" applyFill="1" applyBorder="1" applyAlignment="1">
      <alignment vertical="center"/>
    </xf>
    <xf numFmtId="0" fontId="19" fillId="0" borderId="37" xfId="2" applyFont="1" applyBorder="1" applyAlignment="1">
      <alignment horizontal="right" vertical="center" wrapText="1"/>
    </xf>
    <xf numFmtId="0" fontId="16" fillId="0" borderId="28" xfId="2" applyFont="1" applyBorder="1" applyAlignment="1">
      <alignment horizontal="center" vertical="center" wrapText="1"/>
    </xf>
    <xf numFmtId="2" fontId="17" fillId="0" borderId="5" xfId="2" applyNumberFormat="1" applyFont="1" applyBorder="1" applyAlignment="1">
      <alignment vertical="center" wrapText="1"/>
    </xf>
    <xf numFmtId="0" fontId="19" fillId="0" borderId="53" xfId="2" applyFont="1" applyBorder="1" applyAlignment="1">
      <alignment horizontal="right" vertical="center"/>
    </xf>
    <xf numFmtId="0" fontId="16" fillId="0" borderId="0" xfId="2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8" fillId="0" borderId="19" xfId="1" applyFont="1" applyBorder="1" applyAlignment="1">
      <alignment horizontal="right" vertical="center"/>
    </xf>
    <xf numFmtId="0" fontId="8" fillId="0" borderId="22" xfId="1" applyFont="1" applyBorder="1" applyAlignment="1">
      <alignment horizontal="right" vertical="center"/>
    </xf>
    <xf numFmtId="0" fontId="28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31" fillId="0" borderId="7" xfId="0" applyFont="1" applyBorder="1"/>
    <xf numFmtId="0" fontId="32" fillId="0" borderId="7" xfId="0" applyFont="1" applyFill="1" applyBorder="1"/>
    <xf numFmtId="0" fontId="8" fillId="0" borderId="7" xfId="1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 wrapText="1"/>
    </xf>
    <xf numFmtId="0" fontId="29" fillId="0" borderId="13" xfId="0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vertical="center"/>
    </xf>
    <xf numFmtId="0" fontId="30" fillId="0" borderId="0" xfId="0" applyFont="1"/>
    <xf numFmtId="2" fontId="30" fillId="0" borderId="0" xfId="0" applyNumberFormat="1" applyFont="1"/>
    <xf numFmtId="0" fontId="4" fillId="0" borderId="58" xfId="1" applyFont="1" applyBorder="1" applyAlignment="1">
      <alignment horizontal="center" vertical="center" wrapText="1"/>
    </xf>
    <xf numFmtId="0" fontId="15" fillId="0" borderId="59" xfId="0" applyFont="1" applyBorder="1" applyAlignment="1">
      <alignment horizontal="right" vertical="center" wrapText="1"/>
    </xf>
    <xf numFmtId="4" fontId="33" fillId="3" borderId="5" xfId="0" applyNumberFormat="1" applyFont="1" applyFill="1" applyBorder="1"/>
    <xf numFmtId="0" fontId="4" fillId="0" borderId="37" xfId="1" applyFont="1" applyBorder="1" applyAlignment="1">
      <alignment horizontal="center" vertical="center" wrapText="1"/>
    </xf>
    <xf numFmtId="167" fontId="15" fillId="2" borderId="29" xfId="0" applyNumberFormat="1" applyFont="1" applyFill="1" applyBorder="1" applyAlignment="1">
      <alignment horizontal="left" vertical="center" wrapText="1"/>
    </xf>
    <xf numFmtId="0" fontId="15" fillId="2" borderId="52" xfId="0" applyFont="1" applyFill="1" applyBorder="1" applyAlignment="1">
      <alignment horizontal="left" vertical="center" wrapText="1"/>
    </xf>
    <xf numFmtId="0" fontId="35" fillId="0" borderId="0" xfId="0" applyFont="1"/>
    <xf numFmtId="4" fontId="35" fillId="0" borderId="0" xfId="0" applyNumberFormat="1" applyFont="1"/>
    <xf numFmtId="4" fontId="12" fillId="0" borderId="0" xfId="0" applyNumberFormat="1" applyFont="1"/>
    <xf numFmtId="0" fontId="4" fillId="0" borderId="53" xfId="1" applyFont="1" applyBorder="1" applyAlignment="1">
      <alignment vertical="center"/>
    </xf>
    <xf numFmtId="3" fontId="15" fillId="0" borderId="5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4" fillId="0" borderId="55" xfId="1" applyFont="1" applyBorder="1" applyAlignment="1">
      <alignment vertical="center"/>
    </xf>
    <xf numFmtId="3" fontId="15" fillId="0" borderId="56" xfId="0" applyNumberFormat="1" applyFont="1" applyBorder="1" applyAlignment="1">
      <alignment horizontal="center" vertical="center" wrapText="1"/>
    </xf>
    <xf numFmtId="0" fontId="4" fillId="0" borderId="13" xfId="1" applyFont="1" applyBorder="1" applyAlignment="1">
      <alignment vertical="center"/>
    </xf>
    <xf numFmtId="3" fontId="15" fillId="0" borderId="13" xfId="0" applyNumberFormat="1" applyFont="1" applyBorder="1" applyAlignment="1">
      <alignment horizontal="center" vertical="center" wrapText="1"/>
    </xf>
    <xf numFmtId="0" fontId="8" fillId="0" borderId="0" xfId="0" applyFont="1"/>
    <xf numFmtId="0" fontId="20" fillId="4" borderId="0" xfId="0" applyFont="1" applyFill="1" applyBorder="1" applyAlignment="1">
      <alignment horizontal="left" vertical="center" wrapText="1"/>
    </xf>
    <xf numFmtId="0" fontId="38" fillId="0" borderId="53" xfId="2" applyFont="1" applyBorder="1" applyAlignment="1">
      <alignment horizontal="right" vertical="center"/>
    </xf>
    <xf numFmtId="2" fontId="37" fillId="3" borderId="20" xfId="1" applyNumberFormat="1" applyFont="1" applyFill="1" applyBorder="1" applyAlignment="1">
      <alignment horizontal="right" vertical="center"/>
    </xf>
    <xf numFmtId="0" fontId="40" fillId="0" borderId="0" xfId="0" applyFont="1"/>
    <xf numFmtId="0" fontId="19" fillId="0" borderId="5" xfId="2" applyFont="1" applyBorder="1" applyAlignment="1">
      <alignment horizontal="center" vertical="center"/>
    </xf>
    <xf numFmtId="0" fontId="38" fillId="0" borderId="29" xfId="2" applyFont="1" applyBorder="1" applyAlignment="1">
      <alignment vertical="center"/>
    </xf>
    <xf numFmtId="0" fontId="39" fillId="2" borderId="28" xfId="1" applyFont="1" applyFill="1" applyBorder="1" applyAlignment="1">
      <alignment horizontal="center" vertical="center"/>
    </xf>
    <xf numFmtId="0" fontId="39" fillId="0" borderId="5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 wrapText="1"/>
    </xf>
    <xf numFmtId="167" fontId="22" fillId="2" borderId="15" xfId="0" applyNumberFormat="1" applyFont="1" applyFill="1" applyBorder="1" applyAlignment="1">
      <alignment horizontal="left" vertical="center" wrapText="1"/>
    </xf>
    <xf numFmtId="0" fontId="22" fillId="2" borderId="66" xfId="0" applyFont="1" applyFill="1" applyBorder="1" applyAlignment="1">
      <alignment horizontal="left" vertical="center" wrapText="1"/>
    </xf>
    <xf numFmtId="0" fontId="4" fillId="0" borderId="69" xfId="1" applyFont="1" applyBorder="1" applyAlignment="1">
      <alignment horizontal="center" vertical="center" wrapText="1"/>
    </xf>
    <xf numFmtId="0" fontId="41" fillId="5" borderId="0" xfId="0" applyFont="1" applyFill="1" applyBorder="1" applyAlignment="1">
      <alignment horizontal="left" vertical="center" wrapText="1"/>
    </xf>
    <xf numFmtId="2" fontId="6" fillId="0" borderId="5" xfId="1" applyNumberFormat="1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 wrapText="1"/>
    </xf>
    <xf numFmtId="2" fontId="15" fillId="0" borderId="56" xfId="0" applyNumberFormat="1" applyFont="1" applyBorder="1" applyAlignment="1">
      <alignment horizontal="center" vertical="center" wrapText="1"/>
    </xf>
    <xf numFmtId="0" fontId="15" fillId="0" borderId="10" xfId="2" applyFont="1" applyBorder="1" applyAlignment="1">
      <alignment vertical="center" wrapText="1"/>
    </xf>
    <xf numFmtId="0" fontId="17" fillId="0" borderId="13" xfId="2" applyFont="1" applyBorder="1" applyAlignment="1">
      <alignment vertical="center" wrapText="1"/>
    </xf>
    <xf numFmtId="0" fontId="17" fillId="0" borderId="15" xfId="2" applyFont="1" applyBorder="1" applyAlignment="1">
      <alignment vertical="center" wrapText="1"/>
    </xf>
    <xf numFmtId="2" fontId="10" fillId="0" borderId="17" xfId="1" applyNumberFormat="1" applyFont="1" applyBorder="1" applyAlignment="1">
      <alignment horizontal="right" vertical="center"/>
    </xf>
    <xf numFmtId="0" fontId="17" fillId="0" borderId="5" xfId="2" applyFont="1" applyBorder="1" applyAlignment="1">
      <alignment vertical="center" wrapText="1"/>
    </xf>
    <xf numFmtId="0" fontId="22" fillId="0" borderId="0" xfId="1" applyFont="1" applyBorder="1" applyAlignment="1">
      <alignment horizontal="center" vertical="center"/>
    </xf>
    <xf numFmtId="0" fontId="17" fillId="0" borderId="0" xfId="2" applyFont="1" applyBorder="1" applyAlignment="1">
      <alignment horizontal="right" vertical="center" wrapText="1"/>
    </xf>
    <xf numFmtId="0" fontId="17" fillId="0" borderId="25" xfId="2" applyFont="1" applyBorder="1" applyAlignment="1">
      <alignment horizontal="right" vertical="center" wrapText="1"/>
    </xf>
    <xf numFmtId="0" fontId="17" fillId="0" borderId="16" xfId="2" applyFont="1" applyBorder="1" applyAlignment="1">
      <alignment vertical="center" wrapText="1"/>
    </xf>
    <xf numFmtId="166" fontId="10" fillId="0" borderId="23" xfId="1" applyNumberFormat="1" applyFont="1" applyBorder="1" applyAlignment="1">
      <alignment horizontal="right" vertical="center"/>
    </xf>
    <xf numFmtId="166" fontId="10" fillId="0" borderId="18" xfId="1" applyNumberFormat="1" applyFont="1" applyBorder="1" applyAlignment="1">
      <alignment horizontal="right" vertical="center"/>
    </xf>
    <xf numFmtId="0" fontId="22" fillId="0" borderId="21" xfId="2" applyFont="1" applyBorder="1" applyAlignment="1">
      <alignment horizontal="right" vertical="center" wrapText="1"/>
    </xf>
    <xf numFmtId="0" fontId="22" fillId="0" borderId="13" xfId="2" applyFont="1" applyBorder="1" applyAlignment="1">
      <alignment horizontal="right" vertical="center" wrapText="1"/>
    </xf>
    <xf numFmtId="0" fontId="43" fillId="0" borderId="16" xfId="2" applyFont="1" applyBorder="1" applyAlignment="1">
      <alignment vertical="center" wrapText="1"/>
    </xf>
    <xf numFmtId="0" fontId="10" fillId="0" borderId="21" xfId="2" applyFont="1" applyBorder="1" applyAlignment="1">
      <alignment vertical="center" wrapText="1"/>
    </xf>
    <xf numFmtId="0" fontId="10" fillId="0" borderId="13" xfId="2" applyFont="1" applyBorder="1" applyAlignment="1">
      <alignment vertical="center" wrapText="1"/>
    </xf>
    <xf numFmtId="0" fontId="22" fillId="0" borderId="21" xfId="2" applyFont="1" applyBorder="1" applyAlignment="1">
      <alignment vertical="center" wrapText="1"/>
    </xf>
    <xf numFmtId="0" fontId="15" fillId="0" borderId="7" xfId="2" applyFont="1" applyBorder="1" applyAlignment="1">
      <alignment vertical="center" wrapText="1"/>
    </xf>
    <xf numFmtId="0" fontId="17" fillId="0" borderId="22" xfId="2" applyFont="1" applyBorder="1" applyAlignment="1">
      <alignment vertical="center" wrapText="1"/>
    </xf>
    <xf numFmtId="0" fontId="23" fillId="0" borderId="21" xfId="1" applyFont="1" applyBorder="1" applyAlignment="1">
      <alignment horizontal="center" vertical="center"/>
    </xf>
    <xf numFmtId="0" fontId="16" fillId="0" borderId="21" xfId="1" applyFont="1" applyBorder="1" applyAlignment="1">
      <alignment vertical="center" wrapText="1"/>
    </xf>
    <xf numFmtId="2" fontId="20" fillId="0" borderId="32" xfId="1" applyNumberFormat="1" applyFont="1" applyBorder="1" applyAlignment="1">
      <alignment horizontal="center" vertical="center"/>
    </xf>
    <xf numFmtId="0" fontId="22" fillId="0" borderId="22" xfId="2" applyFont="1" applyBorder="1" applyAlignment="1">
      <alignment vertical="center" wrapText="1"/>
    </xf>
    <xf numFmtId="0" fontId="22" fillId="0" borderId="26" xfId="2" applyFont="1" applyBorder="1" applyAlignment="1">
      <alignment vertical="center" wrapText="1"/>
    </xf>
    <xf numFmtId="0" fontId="24" fillId="0" borderId="13" xfId="1" applyFont="1" applyBorder="1" applyAlignment="1">
      <alignment horizontal="center" vertical="center"/>
    </xf>
    <xf numFmtId="2" fontId="20" fillId="0" borderId="33" xfId="1" applyNumberFormat="1" applyFont="1" applyBorder="1" applyAlignment="1">
      <alignment horizontal="center" vertical="center"/>
    </xf>
    <xf numFmtId="0" fontId="22" fillId="0" borderId="13" xfId="2" applyFont="1" applyBorder="1" applyAlignment="1">
      <alignment vertical="center" wrapText="1"/>
    </xf>
    <xf numFmtId="0" fontId="44" fillId="0" borderId="0" xfId="2" applyFont="1" applyBorder="1" applyAlignment="1">
      <alignment vertical="center" wrapText="1"/>
    </xf>
    <xf numFmtId="0" fontId="14" fillId="0" borderId="21" xfId="2" applyFont="1" applyBorder="1" applyAlignment="1">
      <alignment vertical="center" wrapText="1"/>
    </xf>
    <xf numFmtId="0" fontId="22" fillId="0" borderId="0" xfId="2" applyFont="1" applyBorder="1" applyAlignment="1">
      <alignment vertical="center" wrapText="1"/>
    </xf>
    <xf numFmtId="2" fontId="17" fillId="0" borderId="13" xfId="1" applyNumberFormat="1" applyFont="1" applyBorder="1" applyAlignment="1">
      <alignment vertical="center" wrapText="1"/>
    </xf>
    <xf numFmtId="0" fontId="44" fillId="0" borderId="16" xfId="2" applyFont="1" applyBorder="1" applyAlignment="1">
      <alignment vertical="center" wrapText="1"/>
    </xf>
    <xf numFmtId="0" fontId="16" fillId="0" borderId="21" xfId="2" applyFont="1" applyBorder="1" applyAlignment="1">
      <alignment vertical="center" wrapText="1"/>
    </xf>
    <xf numFmtId="0" fontId="14" fillId="0" borderId="31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22" fillId="0" borderId="21" xfId="2" applyFont="1" applyFill="1" applyBorder="1" applyAlignment="1">
      <alignment horizontal="left" vertical="center" wrapText="1"/>
    </xf>
    <xf numFmtId="0" fontId="14" fillId="0" borderId="30" xfId="2" applyFont="1" applyBorder="1" applyAlignment="1">
      <alignment horizontal="center" vertical="center"/>
    </xf>
    <xf numFmtId="0" fontId="22" fillId="0" borderId="21" xfId="2" applyFont="1" applyFill="1" applyBorder="1" applyAlignment="1">
      <alignment vertical="center" wrapText="1"/>
    </xf>
    <xf numFmtId="0" fontId="0" fillId="0" borderId="35" xfId="0" applyBorder="1" applyAlignment="1">
      <alignment horizontal="right" vertical="center"/>
    </xf>
    <xf numFmtId="0" fontId="17" fillId="0" borderId="19" xfId="2" applyFont="1" applyBorder="1" applyAlignment="1">
      <alignment vertical="center" wrapText="1"/>
    </xf>
    <xf numFmtId="2" fontId="20" fillId="0" borderId="17" xfId="1" applyNumberFormat="1" applyFont="1" applyBorder="1" applyAlignment="1">
      <alignment horizontal="center" vertical="center"/>
    </xf>
    <xf numFmtId="0" fontId="17" fillId="0" borderId="39" xfId="2" applyFont="1" applyBorder="1" applyAlignment="1">
      <alignment vertical="center" wrapText="1"/>
    </xf>
    <xf numFmtId="0" fontId="19" fillId="0" borderId="24" xfId="2" applyFont="1" applyBorder="1" applyAlignment="1">
      <alignment vertical="center" wrapText="1"/>
    </xf>
    <xf numFmtId="0" fontId="16" fillId="0" borderId="24" xfId="2" applyFont="1" applyBorder="1" applyAlignment="1">
      <alignment vertical="center" wrapText="1"/>
    </xf>
    <xf numFmtId="0" fontId="17" fillId="0" borderId="41" xfId="2" applyFont="1" applyBorder="1" applyAlignment="1">
      <alignment vertical="center" wrapText="1"/>
    </xf>
    <xf numFmtId="0" fontId="45" fillId="0" borderId="44" xfId="2" applyFont="1" applyBorder="1" applyAlignment="1">
      <alignment vertical="center" wrapText="1"/>
    </xf>
    <xf numFmtId="0" fontId="45" fillId="0" borderId="46" xfId="2" applyFont="1" applyBorder="1" applyAlignment="1">
      <alignment vertical="center" wrapText="1"/>
    </xf>
    <xf numFmtId="0" fontId="17" fillId="0" borderId="21" xfId="2" applyFont="1" applyBorder="1" applyAlignment="1">
      <alignment vertical="center" wrapText="1"/>
    </xf>
    <xf numFmtId="0" fontId="10" fillId="0" borderId="23" xfId="1" applyFont="1" applyBorder="1" applyAlignment="1">
      <alignment horizontal="center" vertical="center"/>
    </xf>
    <xf numFmtId="0" fontId="17" fillId="0" borderId="44" xfId="2" applyFont="1" applyBorder="1" applyAlignment="1">
      <alignment vertical="center" wrapText="1"/>
    </xf>
    <xf numFmtId="2" fontId="20" fillId="0" borderId="3" xfId="1" applyNumberFormat="1" applyFont="1" applyBorder="1" applyAlignment="1">
      <alignment horizontal="center" vertical="center"/>
    </xf>
    <xf numFmtId="0" fontId="22" fillId="0" borderId="21" xfId="2" applyFont="1" applyBorder="1" applyAlignment="1">
      <alignment horizontal="center" vertical="center" wrapText="1"/>
    </xf>
    <xf numFmtId="0" fontId="17" fillId="0" borderId="21" xfId="2" applyFont="1" applyBorder="1" applyAlignment="1">
      <alignment horizontal="right" vertical="center"/>
    </xf>
    <xf numFmtId="0" fontId="17" fillId="0" borderId="13" xfId="2" applyFont="1" applyBorder="1" applyAlignment="1">
      <alignment horizontal="right" vertical="center"/>
    </xf>
    <xf numFmtId="0" fontId="17" fillId="0" borderId="13" xfId="2" applyFont="1" applyFill="1" applyBorder="1" applyAlignment="1">
      <alignment vertical="center" wrapText="1"/>
    </xf>
    <xf numFmtId="0" fontId="17" fillId="0" borderId="21" xfId="2" applyFont="1" applyBorder="1" applyAlignment="1">
      <alignment vertical="center"/>
    </xf>
    <xf numFmtId="0" fontId="17" fillId="0" borderId="16" xfId="2" applyFont="1" applyFill="1" applyBorder="1" applyAlignment="1">
      <alignment wrapText="1"/>
    </xf>
    <xf numFmtId="0" fontId="17" fillId="0" borderId="21" xfId="2" applyFont="1" applyFill="1" applyBorder="1" applyAlignment="1">
      <alignment wrapText="1"/>
    </xf>
    <xf numFmtId="0" fontId="17" fillId="0" borderId="13" xfId="2" applyFont="1" applyFill="1" applyBorder="1" applyAlignment="1">
      <alignment wrapText="1"/>
    </xf>
    <xf numFmtId="166" fontId="10" fillId="0" borderId="14" xfId="1" applyNumberFormat="1" applyFont="1" applyBorder="1" applyAlignment="1">
      <alignment horizontal="right" vertical="center"/>
    </xf>
    <xf numFmtId="49" fontId="19" fillId="0" borderId="35" xfId="2" applyNumberFormat="1" applyFont="1" applyFill="1" applyBorder="1" applyAlignment="1">
      <alignment horizontal="center" vertical="center" wrapText="1"/>
    </xf>
    <xf numFmtId="0" fontId="17" fillId="0" borderId="16" xfId="2" applyFont="1" applyFill="1" applyBorder="1" applyAlignment="1">
      <alignment vertical="center" wrapText="1"/>
    </xf>
    <xf numFmtId="0" fontId="10" fillId="0" borderId="18" xfId="1" applyFont="1" applyBorder="1" applyAlignment="1">
      <alignment horizontal="center" vertical="center"/>
    </xf>
    <xf numFmtId="0" fontId="17" fillId="0" borderId="21" xfId="2" applyFont="1" applyFill="1" applyBorder="1" applyAlignment="1">
      <alignment vertical="center" wrapText="1"/>
    </xf>
    <xf numFmtId="0" fontId="46" fillId="0" borderId="16" xfId="2" applyFont="1" applyBorder="1" applyAlignment="1">
      <alignment vertical="center" wrapText="1"/>
    </xf>
    <xf numFmtId="2" fontId="10" fillId="0" borderId="52" xfId="1" applyNumberFormat="1" applyFont="1" applyBorder="1" applyAlignment="1">
      <alignment horizontal="center" vertical="center"/>
    </xf>
    <xf numFmtId="0" fontId="43" fillId="0" borderId="19" xfId="2" applyFont="1" applyBorder="1" applyAlignment="1">
      <alignment vertical="center"/>
    </xf>
    <xf numFmtId="0" fontId="43" fillId="0" borderId="22" xfId="2" applyFont="1" applyBorder="1" applyAlignment="1">
      <alignment vertical="center" wrapText="1"/>
    </xf>
    <xf numFmtId="0" fontId="43" fillId="0" borderId="22" xfId="2" applyFont="1" applyBorder="1" applyAlignment="1">
      <alignment vertical="center"/>
    </xf>
    <xf numFmtId="0" fontId="43" fillId="0" borderId="21" xfId="2" applyFont="1" applyFill="1" applyBorder="1" applyAlignment="1">
      <alignment horizontal="left" vertical="center" wrapText="1"/>
    </xf>
    <xf numFmtId="0" fontId="43" fillId="0" borderId="26" xfId="2" applyFont="1" applyBorder="1" applyAlignment="1">
      <alignment vertical="center"/>
    </xf>
    <xf numFmtId="2" fontId="10" fillId="0" borderId="17" xfId="1" applyNumberFormat="1" applyFont="1" applyBorder="1" applyAlignment="1">
      <alignment vertical="center"/>
    </xf>
    <xf numFmtId="0" fontId="47" fillId="0" borderId="5" xfId="2" applyFont="1" applyBorder="1" applyAlignment="1">
      <alignment vertical="center" wrapText="1"/>
    </xf>
    <xf numFmtId="2" fontId="10" fillId="0" borderId="14" xfId="1" applyNumberFormat="1" applyFont="1" applyBorder="1" applyAlignment="1">
      <alignment vertical="center"/>
    </xf>
    <xf numFmtId="2" fontId="10" fillId="0" borderId="23" xfId="1" applyNumberFormat="1" applyFont="1" applyBorder="1" applyAlignment="1">
      <alignment vertical="center"/>
    </xf>
    <xf numFmtId="0" fontId="17" fillId="0" borderId="54" xfId="2" applyFont="1" applyBorder="1" applyAlignment="1">
      <alignment vertical="center" wrapText="1"/>
    </xf>
    <xf numFmtId="2" fontId="6" fillId="0" borderId="14" xfId="1" applyNumberFormat="1" applyFont="1" applyBorder="1" applyAlignment="1">
      <alignment horizontal="center" vertical="center"/>
    </xf>
    <xf numFmtId="0" fontId="17" fillId="0" borderId="29" xfId="2" applyFont="1" applyBorder="1" applyAlignment="1">
      <alignment vertical="center" wrapText="1"/>
    </xf>
    <xf numFmtId="0" fontId="17" fillId="0" borderId="25" xfId="2" applyFont="1" applyBorder="1" applyAlignment="1">
      <alignment vertical="center" wrapText="1"/>
    </xf>
    <xf numFmtId="0" fontId="48" fillId="0" borderId="5" xfId="0" applyFont="1" applyBorder="1" applyAlignment="1">
      <alignment vertical="center" wrapText="1"/>
    </xf>
    <xf numFmtId="0" fontId="20" fillId="0" borderId="17" xfId="1" applyFont="1" applyBorder="1" applyAlignment="1">
      <alignment horizontal="center" vertical="center"/>
    </xf>
    <xf numFmtId="0" fontId="6" fillId="0" borderId="16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20" fillId="0" borderId="18" xfId="1" applyFont="1" applyBorder="1" applyAlignment="1">
      <alignment horizontal="center" vertical="center"/>
    </xf>
    <xf numFmtId="0" fontId="30" fillId="0" borderId="21" xfId="0" applyFont="1" applyBorder="1" applyAlignment="1">
      <alignment vertical="center"/>
    </xf>
    <xf numFmtId="0" fontId="30" fillId="0" borderId="21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2" fontId="15" fillId="0" borderId="17" xfId="0" applyNumberFormat="1" applyFont="1" applyBorder="1" applyAlignment="1">
      <alignment horizontal="center" vertical="center" wrapText="1"/>
    </xf>
    <xf numFmtId="2" fontId="15" fillId="0" borderId="57" xfId="0" applyNumberFormat="1" applyFont="1" applyBorder="1" applyAlignment="1">
      <alignment horizontal="center" vertical="center" wrapText="1"/>
    </xf>
    <xf numFmtId="166" fontId="10" fillId="0" borderId="17" xfId="1" applyNumberFormat="1" applyFont="1" applyBorder="1" applyAlignment="1">
      <alignment horizontal="right" vertical="center"/>
    </xf>
    <xf numFmtId="0" fontId="43" fillId="0" borderId="71" xfId="2" applyFont="1" applyFill="1" applyBorder="1" applyAlignment="1">
      <alignment vertical="center" wrapText="1"/>
    </xf>
    <xf numFmtId="0" fontId="47" fillId="0" borderId="5" xfId="2" applyFont="1" applyBorder="1" applyAlignment="1">
      <alignment vertical="center"/>
    </xf>
    <xf numFmtId="2" fontId="15" fillId="0" borderId="18" xfId="0" applyNumberFormat="1" applyFont="1" applyBorder="1" applyAlignment="1">
      <alignment horizontal="center" vertical="center" wrapText="1"/>
    </xf>
    <xf numFmtId="0" fontId="4" fillId="0" borderId="70" xfId="1" applyFont="1" applyBorder="1" applyAlignment="1">
      <alignment horizontal="center" vertical="center" wrapText="1"/>
    </xf>
    <xf numFmtId="0" fontId="16" fillId="0" borderId="4" xfId="2" applyFont="1" applyBorder="1" applyAlignment="1">
      <alignment horizontal="center" vertical="center" wrapText="1"/>
    </xf>
    <xf numFmtId="166" fontId="6" fillId="0" borderId="14" xfId="1" applyNumberFormat="1" applyFont="1" applyBorder="1" applyAlignment="1">
      <alignment horizontal="center" vertical="center"/>
    </xf>
    <xf numFmtId="2" fontId="20" fillId="0" borderId="23" xfId="1" applyNumberFormat="1" applyFont="1" applyBorder="1" applyAlignment="1">
      <alignment vertical="center"/>
    </xf>
    <xf numFmtId="2" fontId="21" fillId="0" borderId="23" xfId="1" applyNumberFormat="1" applyFont="1" applyBorder="1" applyAlignment="1">
      <alignment vertical="center"/>
    </xf>
    <xf numFmtId="169" fontId="21" fillId="0" borderId="23" xfId="1" applyNumberFormat="1" applyFont="1" applyBorder="1" applyAlignment="1">
      <alignment vertical="center"/>
    </xf>
    <xf numFmtId="166" fontId="21" fillId="0" borderId="23" xfId="1" applyNumberFormat="1" applyFont="1" applyBorder="1" applyAlignment="1">
      <alignment vertical="center"/>
    </xf>
    <xf numFmtId="166" fontId="10" fillId="0" borderId="72" xfId="1" applyNumberFormat="1" applyFont="1" applyBorder="1" applyAlignment="1">
      <alignment vertical="center"/>
    </xf>
    <xf numFmtId="166" fontId="10" fillId="0" borderId="23" xfId="1" applyNumberFormat="1" applyFont="1" applyBorder="1" applyAlignment="1">
      <alignment vertical="center"/>
    </xf>
    <xf numFmtId="2" fontId="20" fillId="0" borderId="14" xfId="1" applyNumberFormat="1" applyFont="1" applyBorder="1" applyAlignment="1">
      <alignment vertical="center"/>
    </xf>
    <xf numFmtId="0" fontId="26" fillId="0" borderId="0" xfId="0" applyFont="1"/>
    <xf numFmtId="2" fontId="8" fillId="0" borderId="86" xfId="1" applyNumberFormat="1" applyFont="1" applyBorder="1" applyAlignment="1">
      <alignment horizontal="right" vertical="center"/>
    </xf>
    <xf numFmtId="2" fontId="21" fillId="3" borderId="85" xfId="1" applyNumberFormat="1" applyFont="1" applyFill="1" applyBorder="1" applyAlignment="1">
      <alignment horizontal="right" vertical="center"/>
    </xf>
    <xf numFmtId="2" fontId="21" fillId="3" borderId="86" xfId="1" applyNumberFormat="1" applyFont="1" applyFill="1" applyBorder="1" applyAlignment="1">
      <alignment horizontal="right" vertical="center"/>
    </xf>
    <xf numFmtId="167" fontId="10" fillId="2" borderId="86" xfId="1" applyNumberFormat="1" applyFont="1" applyFill="1" applyBorder="1" applyAlignment="1">
      <alignment horizontal="center" vertical="center"/>
    </xf>
    <xf numFmtId="0" fontId="29" fillId="0" borderId="86" xfId="0" applyFont="1" applyBorder="1" applyAlignment="1">
      <alignment horizontal="center" vertical="center" wrapText="1"/>
    </xf>
    <xf numFmtId="2" fontId="8" fillId="0" borderId="86" xfId="0" applyNumberFormat="1" applyFont="1" applyBorder="1" applyAlignment="1">
      <alignment vertical="center"/>
    </xf>
    <xf numFmtId="0" fontId="5" fillId="0" borderId="86" xfId="0" applyFont="1" applyBorder="1" applyAlignment="1">
      <alignment vertical="center" wrapText="1"/>
    </xf>
    <xf numFmtId="2" fontId="20" fillId="0" borderId="86" xfId="1" applyNumberFormat="1" applyFont="1" applyBorder="1" applyAlignment="1">
      <alignment horizontal="center" vertical="center"/>
    </xf>
    <xf numFmtId="0" fontId="5" fillId="0" borderId="89" xfId="0" applyFont="1" applyBorder="1" applyAlignment="1">
      <alignment horizontal="right" vertical="center" wrapText="1"/>
    </xf>
    <xf numFmtId="0" fontId="8" fillId="0" borderId="87" xfId="0" applyFont="1" applyBorder="1" applyAlignment="1">
      <alignment vertical="center" wrapText="1"/>
    </xf>
    <xf numFmtId="2" fontId="8" fillId="0" borderId="87" xfId="0" applyNumberFormat="1" applyFont="1" applyBorder="1" applyAlignment="1">
      <alignment vertical="center"/>
    </xf>
    <xf numFmtId="0" fontId="14" fillId="0" borderId="16" xfId="2" applyFont="1" applyFill="1" applyBorder="1" applyAlignment="1">
      <alignment horizontal="center" vertical="center" wrapText="1"/>
    </xf>
    <xf numFmtId="0" fontId="14" fillId="0" borderId="21" xfId="2" applyFont="1" applyFill="1" applyBorder="1" applyAlignment="1">
      <alignment horizontal="center" vertical="center" wrapText="1"/>
    </xf>
    <xf numFmtId="2" fontId="21" fillId="3" borderId="16" xfId="1" applyNumberFormat="1" applyFont="1" applyFill="1" applyBorder="1" applyAlignment="1">
      <alignment horizontal="right" vertical="center"/>
    </xf>
    <xf numFmtId="2" fontId="21" fillId="3" borderId="21" xfId="1" applyNumberFormat="1" applyFont="1" applyFill="1" applyBorder="1" applyAlignment="1">
      <alignment horizontal="right" vertical="center"/>
    </xf>
    <xf numFmtId="2" fontId="21" fillId="3" borderId="13" xfId="1" applyNumberFormat="1" applyFont="1" applyFill="1" applyBorder="1" applyAlignment="1">
      <alignment horizontal="right" vertical="center"/>
    </xf>
    <xf numFmtId="2" fontId="20" fillId="0" borderId="18" xfId="1" applyNumberFormat="1" applyFont="1" applyBorder="1" applyAlignment="1">
      <alignment horizontal="center" vertical="center"/>
    </xf>
    <xf numFmtId="2" fontId="20" fillId="0" borderId="23" xfId="1" applyNumberFormat="1" applyFont="1" applyBorder="1" applyAlignment="1">
      <alignment horizontal="center" vertical="center"/>
    </xf>
    <xf numFmtId="2" fontId="20" fillId="0" borderId="14" xfId="1" applyNumberFormat="1" applyFont="1" applyBorder="1" applyAlignment="1">
      <alignment horizontal="center" vertical="center"/>
    </xf>
    <xf numFmtId="2" fontId="21" fillId="3" borderId="20" xfId="1" applyNumberFormat="1" applyFont="1" applyFill="1" applyBorder="1" applyAlignment="1">
      <alignment horizontal="right" vertical="center"/>
    </xf>
    <xf numFmtId="2" fontId="21" fillId="3" borderId="24" xfId="1" applyNumberFormat="1" applyFont="1" applyFill="1" applyBorder="1" applyAlignment="1">
      <alignment horizontal="right" vertical="center"/>
    </xf>
    <xf numFmtId="2" fontId="21" fillId="3" borderId="27" xfId="1" applyNumberFormat="1" applyFont="1" applyFill="1" applyBorder="1" applyAlignment="1">
      <alignment horizontal="right" vertical="center"/>
    </xf>
    <xf numFmtId="0" fontId="5" fillId="0" borderId="30" xfId="1" applyFont="1" applyBorder="1" applyAlignment="1">
      <alignment horizontal="right" vertical="center"/>
    </xf>
    <xf numFmtId="0" fontId="16" fillId="0" borderId="21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center" vertical="center"/>
    </xf>
    <xf numFmtId="0" fontId="10" fillId="2" borderId="21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/>
    </xf>
    <xf numFmtId="2" fontId="8" fillId="0" borderId="13" xfId="1" applyNumberFormat="1" applyFont="1" applyBorder="1" applyAlignment="1">
      <alignment horizontal="center" vertical="center"/>
    </xf>
    <xf numFmtId="0" fontId="19" fillId="0" borderId="31" xfId="2" applyFont="1" applyBorder="1" applyAlignment="1">
      <alignment horizontal="right" vertical="center"/>
    </xf>
    <xf numFmtId="0" fontId="19" fillId="0" borderId="12" xfId="2" applyFont="1" applyBorder="1" applyAlignment="1">
      <alignment horizontal="right" vertical="center"/>
    </xf>
    <xf numFmtId="0" fontId="19" fillId="0" borderId="30" xfId="2" applyFont="1" applyBorder="1" applyAlignment="1">
      <alignment horizontal="right" vertical="center"/>
    </xf>
    <xf numFmtId="167" fontId="10" fillId="2" borderId="16" xfId="1" applyNumberFormat="1" applyFont="1" applyFill="1" applyBorder="1" applyAlignment="1">
      <alignment horizontal="center" vertical="center"/>
    </xf>
    <xf numFmtId="167" fontId="10" fillId="2" borderId="21" xfId="1" applyNumberFormat="1" applyFont="1" applyFill="1" applyBorder="1" applyAlignment="1">
      <alignment horizontal="center" vertical="center"/>
    </xf>
    <xf numFmtId="167" fontId="10" fillId="2" borderId="13" xfId="1" applyNumberFormat="1" applyFont="1" applyFill="1" applyBorder="1" applyAlignment="1">
      <alignment horizontal="center" vertical="center"/>
    </xf>
    <xf numFmtId="2" fontId="8" fillId="0" borderId="16" xfId="1" applyNumberFormat="1" applyFont="1" applyBorder="1" applyAlignment="1">
      <alignment horizontal="right" vertical="center"/>
    </xf>
    <xf numFmtId="2" fontId="8" fillId="0" borderId="21" xfId="1" applyNumberFormat="1" applyFont="1" applyBorder="1" applyAlignment="1">
      <alignment horizontal="right" vertical="center"/>
    </xf>
    <xf numFmtId="2" fontId="8" fillId="0" borderId="13" xfId="1" applyNumberFormat="1" applyFont="1" applyBorder="1" applyAlignment="1">
      <alignment horizontal="right" vertical="center"/>
    </xf>
    <xf numFmtId="2" fontId="10" fillId="0" borderId="23" xfId="1" applyNumberFormat="1" applyFont="1" applyBorder="1" applyAlignment="1">
      <alignment horizontal="right" vertical="center"/>
    </xf>
    <xf numFmtId="0" fontId="14" fillId="0" borderId="24" xfId="2" applyFont="1" applyBorder="1" applyAlignment="1">
      <alignment horizontal="center" vertical="center" wrapText="1"/>
    </xf>
    <xf numFmtId="0" fontId="14" fillId="0" borderId="21" xfId="2" applyFont="1" applyBorder="1" applyAlignment="1">
      <alignment horizontal="center" vertical="center" wrapText="1"/>
    </xf>
    <xf numFmtId="0" fontId="16" fillId="0" borderId="21" xfId="2" applyFont="1" applyBorder="1" applyAlignment="1">
      <alignment horizontal="center" vertical="center" wrapText="1"/>
    </xf>
    <xf numFmtId="1" fontId="10" fillId="2" borderId="21" xfId="1" applyNumberFormat="1" applyFont="1" applyFill="1" applyBorder="1" applyAlignment="1">
      <alignment horizontal="center" vertical="center"/>
    </xf>
    <xf numFmtId="0" fontId="19" fillId="0" borderId="21" xfId="2" applyFont="1" applyBorder="1" applyAlignment="1">
      <alignment horizontal="center" vertical="center" wrapText="1"/>
    </xf>
    <xf numFmtId="2" fontId="10" fillId="0" borderId="18" xfId="1" applyNumberFormat="1" applyFont="1" applyBorder="1" applyAlignment="1">
      <alignment horizontal="right" vertical="center"/>
    </xf>
    <xf numFmtId="2" fontId="10" fillId="0" borderId="14" xfId="1" applyNumberFormat="1" applyFont="1" applyBorder="1" applyAlignment="1">
      <alignment horizontal="right" vertical="center"/>
    </xf>
    <xf numFmtId="0" fontId="16" fillId="0" borderId="16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2" fontId="17" fillId="0" borderId="22" xfId="2" applyNumberFormat="1" applyFont="1" applyBorder="1" applyAlignment="1">
      <alignment horizontal="right" vertical="center" wrapText="1"/>
    </xf>
    <xf numFmtId="0" fontId="17" fillId="0" borderId="22" xfId="2" applyFont="1" applyBorder="1" applyAlignment="1">
      <alignment horizontal="right" vertical="center" wrapText="1"/>
    </xf>
    <xf numFmtId="0" fontId="19" fillId="0" borderId="16" xfId="2" applyFont="1" applyFill="1" applyBorder="1" applyAlignment="1">
      <alignment horizontal="center" vertical="center" wrapText="1"/>
    </xf>
    <xf numFmtId="0" fontId="19" fillId="0" borderId="21" xfId="2" applyFont="1" applyFill="1" applyBorder="1" applyAlignment="1">
      <alignment horizontal="center" vertical="center" wrapText="1"/>
    </xf>
    <xf numFmtId="0" fontId="19" fillId="0" borderId="13" xfId="2" applyFont="1" applyFill="1" applyBorder="1" applyAlignment="1">
      <alignment horizontal="center" vertical="center" wrapText="1"/>
    </xf>
    <xf numFmtId="0" fontId="16" fillId="0" borderId="24" xfId="2" applyFont="1" applyBorder="1" applyAlignment="1">
      <alignment horizontal="center" vertical="center" wrapText="1"/>
    </xf>
    <xf numFmtId="0" fontId="19" fillId="0" borderId="16" xfId="2" applyFont="1" applyBorder="1" applyAlignment="1">
      <alignment horizontal="center" vertical="center" wrapText="1"/>
    </xf>
    <xf numFmtId="2" fontId="17" fillId="0" borderId="13" xfId="2" applyNumberFormat="1" applyFont="1" applyFill="1" applyBorder="1" applyAlignment="1">
      <alignment horizontal="right" vertical="center" wrapText="1"/>
    </xf>
    <xf numFmtId="168" fontId="10" fillId="2" borderId="16" xfId="1" applyNumberFormat="1" applyFont="1" applyFill="1" applyBorder="1" applyAlignment="1">
      <alignment horizontal="center" vertical="center"/>
    </xf>
    <xf numFmtId="168" fontId="10" fillId="2" borderId="13" xfId="1" applyNumberFormat="1" applyFont="1" applyFill="1" applyBorder="1" applyAlignment="1">
      <alignment horizontal="center" vertical="center"/>
    </xf>
    <xf numFmtId="2" fontId="17" fillId="0" borderId="16" xfId="2" applyNumberFormat="1" applyFont="1" applyFill="1" applyBorder="1" applyAlignment="1">
      <alignment vertical="center" wrapText="1"/>
    </xf>
    <xf numFmtId="2" fontId="17" fillId="0" borderId="21" xfId="2" applyNumberFormat="1" applyFont="1" applyFill="1" applyBorder="1" applyAlignment="1">
      <alignment vertical="center" wrapText="1"/>
    </xf>
    <xf numFmtId="168" fontId="10" fillId="2" borderId="21" xfId="1" applyNumberFormat="1" applyFont="1" applyFill="1" applyBorder="1" applyAlignment="1">
      <alignment horizontal="center" vertical="center"/>
    </xf>
    <xf numFmtId="2" fontId="8" fillId="0" borderId="87" xfId="1" applyNumberFormat="1" applyFont="1" applyBorder="1" applyAlignment="1">
      <alignment horizontal="right" vertical="center"/>
    </xf>
    <xf numFmtId="167" fontId="10" fillId="2" borderId="87" xfId="1" applyNumberFormat="1" applyFont="1" applyFill="1" applyBorder="1" applyAlignment="1">
      <alignment horizontal="center" vertical="center"/>
    </xf>
    <xf numFmtId="2" fontId="20" fillId="0" borderId="88" xfId="1" applyNumberFormat="1" applyFont="1" applyBorder="1" applyAlignment="1">
      <alignment horizontal="center" vertical="center"/>
    </xf>
    <xf numFmtId="2" fontId="10" fillId="0" borderId="18" xfId="1" applyNumberFormat="1" applyFont="1" applyBorder="1" applyAlignment="1">
      <alignment horizontal="center" vertical="center"/>
    </xf>
    <xf numFmtId="2" fontId="10" fillId="0" borderId="23" xfId="1" applyNumberFormat="1" applyFont="1" applyBorder="1" applyAlignment="1">
      <alignment horizontal="center" vertical="center"/>
    </xf>
    <xf numFmtId="0" fontId="29" fillId="0" borderId="87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right" vertical="center" wrapText="1"/>
    </xf>
    <xf numFmtId="49" fontId="5" fillId="0" borderId="86" xfId="0" applyNumberFormat="1" applyFont="1" applyBorder="1" applyAlignment="1">
      <alignment horizontal="right" vertical="center" wrapText="1"/>
    </xf>
    <xf numFmtId="2" fontId="8" fillId="0" borderId="86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19" fillId="0" borderId="12" xfId="1" applyFont="1" applyBorder="1" applyAlignment="1">
      <alignment horizontal="right" vertical="center"/>
    </xf>
    <xf numFmtId="0" fontId="19" fillId="0" borderId="30" xfId="1" applyFont="1" applyBorder="1" applyAlignment="1">
      <alignment horizontal="right" vertical="center"/>
    </xf>
    <xf numFmtId="0" fontId="14" fillId="0" borderId="16" xfId="2" applyFont="1" applyFill="1" applyBorder="1" applyAlignment="1">
      <alignment horizontal="center" vertical="center" wrapText="1"/>
    </xf>
    <xf numFmtId="0" fontId="14" fillId="0" borderId="21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16" fillId="0" borderId="19" xfId="2" applyFont="1" applyFill="1" applyBorder="1" applyAlignment="1">
      <alignment horizontal="center" vertical="center" wrapText="1"/>
    </xf>
    <xf numFmtId="0" fontId="16" fillId="0" borderId="22" xfId="2" applyFont="1" applyFill="1" applyBorder="1" applyAlignment="1">
      <alignment horizontal="center" vertical="center" wrapText="1"/>
    </xf>
    <xf numFmtId="0" fontId="16" fillId="0" borderId="26" xfId="2" applyFont="1" applyFill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 wrapText="1"/>
    </xf>
    <xf numFmtId="0" fontId="16" fillId="0" borderId="26" xfId="1" applyFont="1" applyBorder="1" applyAlignment="1">
      <alignment horizontal="center" vertical="center" wrapText="1"/>
    </xf>
    <xf numFmtId="2" fontId="21" fillId="3" borderId="16" xfId="1" applyNumberFormat="1" applyFont="1" applyFill="1" applyBorder="1" applyAlignment="1">
      <alignment horizontal="right" vertical="center"/>
    </xf>
    <xf numFmtId="2" fontId="21" fillId="3" borderId="21" xfId="1" applyNumberFormat="1" applyFont="1" applyFill="1" applyBorder="1" applyAlignment="1">
      <alignment horizontal="right" vertical="center"/>
    </xf>
    <xf numFmtId="2" fontId="21" fillId="3" borderId="13" xfId="1" applyNumberFormat="1" applyFont="1" applyFill="1" applyBorder="1" applyAlignment="1">
      <alignment horizontal="right" vertical="center"/>
    </xf>
    <xf numFmtId="2" fontId="20" fillId="0" borderId="18" xfId="1" applyNumberFormat="1" applyFont="1" applyBorder="1" applyAlignment="1">
      <alignment horizontal="center" vertical="center"/>
    </xf>
    <xf numFmtId="2" fontId="20" fillId="0" borderId="23" xfId="1" applyNumberFormat="1" applyFont="1" applyBorder="1" applyAlignment="1">
      <alignment horizontal="center" vertical="center"/>
    </xf>
    <xf numFmtId="2" fontId="20" fillId="0" borderId="14" xfId="1" applyNumberFormat="1" applyFont="1" applyBorder="1" applyAlignment="1">
      <alignment horizontal="center" vertical="center"/>
    </xf>
    <xf numFmtId="2" fontId="21" fillId="3" borderId="20" xfId="1" applyNumberFormat="1" applyFont="1" applyFill="1" applyBorder="1" applyAlignment="1">
      <alignment horizontal="right" vertical="center"/>
    </xf>
    <xf numFmtId="2" fontId="21" fillId="3" borderId="24" xfId="1" applyNumberFormat="1" applyFont="1" applyFill="1" applyBorder="1" applyAlignment="1">
      <alignment horizontal="right" vertical="center"/>
    </xf>
    <xf numFmtId="2" fontId="21" fillId="3" borderId="27" xfId="1" applyNumberFormat="1" applyFont="1" applyFill="1" applyBorder="1" applyAlignment="1">
      <alignment horizontal="right" vertical="center"/>
    </xf>
    <xf numFmtId="0" fontId="5" fillId="0" borderId="31" xfId="1" applyFont="1" applyBorder="1" applyAlignment="1">
      <alignment horizontal="right" vertical="center"/>
    </xf>
    <xf numFmtId="0" fontId="5" fillId="0" borderId="12" xfId="1" applyFont="1" applyBorder="1" applyAlignment="1">
      <alignment horizontal="right" vertical="center"/>
    </xf>
    <xf numFmtId="0" fontId="5" fillId="0" borderId="30" xfId="1" applyFont="1" applyBorder="1" applyAlignment="1">
      <alignment horizontal="right" vertical="center"/>
    </xf>
    <xf numFmtId="0" fontId="16" fillId="0" borderId="16" xfId="1" applyFont="1" applyBorder="1" applyAlignment="1">
      <alignment horizontal="center" vertical="center" wrapText="1"/>
    </xf>
    <xf numFmtId="0" fontId="16" fillId="0" borderId="21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 wrapText="1"/>
    </xf>
    <xf numFmtId="2" fontId="17" fillId="0" borderId="16" xfId="1" applyNumberFormat="1" applyFont="1" applyBorder="1" applyAlignment="1">
      <alignment horizontal="right" vertical="center"/>
    </xf>
    <xf numFmtId="2" fontId="17" fillId="0" borderId="21" xfId="1" applyNumberFormat="1" applyFont="1" applyBorder="1" applyAlignment="1">
      <alignment horizontal="right" vertical="center"/>
    </xf>
    <xf numFmtId="2" fontId="17" fillId="0" borderId="13" xfId="1" applyNumberFormat="1" applyFont="1" applyBorder="1" applyAlignment="1">
      <alignment horizontal="right" vertical="center"/>
    </xf>
    <xf numFmtId="0" fontId="10" fillId="2" borderId="16" xfId="1" applyFont="1" applyFill="1" applyBorder="1" applyAlignment="1">
      <alignment horizontal="center" vertical="center"/>
    </xf>
    <xf numFmtId="0" fontId="10" fillId="2" borderId="21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/>
    </xf>
    <xf numFmtId="2" fontId="8" fillId="0" borderId="16" xfId="1" applyNumberFormat="1" applyFont="1" applyBorder="1" applyAlignment="1">
      <alignment horizontal="center" vertical="center"/>
    </xf>
    <xf numFmtId="2" fontId="8" fillId="0" borderId="21" xfId="1" applyNumberFormat="1" applyFont="1" applyBorder="1" applyAlignment="1">
      <alignment horizontal="center" vertical="center"/>
    </xf>
    <xf numFmtId="2" fontId="8" fillId="0" borderId="13" xfId="1" applyNumberFormat="1" applyFont="1" applyBorder="1" applyAlignment="1">
      <alignment horizontal="center" vertical="center"/>
    </xf>
    <xf numFmtId="0" fontId="19" fillId="0" borderId="31" xfId="2" applyFont="1" applyBorder="1" applyAlignment="1">
      <alignment horizontal="right" vertical="center"/>
    </xf>
    <xf numFmtId="0" fontId="19" fillId="0" borderId="12" xfId="2" applyFont="1" applyBorder="1" applyAlignment="1">
      <alignment horizontal="right" vertical="center"/>
    </xf>
    <xf numFmtId="0" fontId="19" fillId="0" borderId="30" xfId="2" applyFont="1" applyBorder="1" applyAlignment="1">
      <alignment horizontal="right" vertical="center"/>
    </xf>
    <xf numFmtId="0" fontId="19" fillId="0" borderId="16" xfId="1" applyFont="1" applyBorder="1" applyAlignment="1">
      <alignment horizontal="center" vertical="center"/>
    </xf>
    <xf numFmtId="0" fontId="19" fillId="0" borderId="21" xfId="1" applyFont="1" applyBorder="1" applyAlignment="1">
      <alignment horizontal="center" vertical="center"/>
    </xf>
    <xf numFmtId="167" fontId="10" fillId="2" borderId="16" xfId="1" applyNumberFormat="1" applyFont="1" applyFill="1" applyBorder="1" applyAlignment="1">
      <alignment horizontal="center" vertical="center"/>
    </xf>
    <xf numFmtId="167" fontId="10" fillId="2" borderId="21" xfId="1" applyNumberFormat="1" applyFont="1" applyFill="1" applyBorder="1" applyAlignment="1">
      <alignment horizontal="center" vertical="center"/>
    </xf>
    <xf numFmtId="167" fontId="10" fillId="2" borderId="13" xfId="1" applyNumberFormat="1" applyFont="1" applyFill="1" applyBorder="1" applyAlignment="1">
      <alignment horizontal="center" vertical="center"/>
    </xf>
    <xf numFmtId="2" fontId="8" fillId="0" borderId="16" xfId="1" applyNumberFormat="1" applyFont="1" applyBorder="1" applyAlignment="1">
      <alignment horizontal="right" vertical="center"/>
    </xf>
    <xf numFmtId="2" fontId="8" fillId="0" borderId="21" xfId="1" applyNumberFormat="1" applyFont="1" applyBorder="1" applyAlignment="1">
      <alignment horizontal="right" vertical="center"/>
    </xf>
    <xf numFmtId="2" fontId="8" fillId="0" borderId="13" xfId="1" applyNumberFormat="1" applyFont="1" applyBorder="1" applyAlignment="1">
      <alignment horizontal="right" vertical="center"/>
    </xf>
    <xf numFmtId="2" fontId="10" fillId="0" borderId="23" xfId="1" applyNumberFormat="1" applyFont="1" applyBorder="1" applyAlignment="1">
      <alignment horizontal="right" vertical="center"/>
    </xf>
    <xf numFmtId="0" fontId="14" fillId="0" borderId="24" xfId="2" applyFont="1" applyBorder="1" applyAlignment="1">
      <alignment horizontal="center" vertical="center" wrapText="1"/>
    </xf>
    <xf numFmtId="0" fontId="14" fillId="0" borderId="21" xfId="2" applyFont="1" applyBorder="1" applyAlignment="1">
      <alignment horizontal="center" vertical="center" wrapText="1"/>
    </xf>
    <xf numFmtId="0" fontId="16" fillId="0" borderId="21" xfId="2" applyFont="1" applyBorder="1" applyAlignment="1">
      <alignment horizontal="center" vertical="center" wrapText="1"/>
    </xf>
    <xf numFmtId="2" fontId="17" fillId="0" borderId="21" xfId="1" applyNumberFormat="1" applyFont="1" applyBorder="1" applyAlignment="1">
      <alignment horizontal="right" vertical="center" wrapText="1"/>
    </xf>
    <xf numFmtId="1" fontId="10" fillId="2" borderId="21" xfId="1" applyNumberFormat="1" applyFont="1" applyFill="1" applyBorder="1" applyAlignment="1">
      <alignment horizontal="center" vertical="center"/>
    </xf>
    <xf numFmtId="0" fontId="17" fillId="0" borderId="21" xfId="1" applyFont="1" applyBorder="1" applyAlignment="1">
      <alignment horizontal="right" vertical="center" wrapText="1"/>
    </xf>
    <xf numFmtId="0" fontId="19" fillId="0" borderId="21" xfId="2" applyFont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2" fontId="17" fillId="0" borderId="16" xfId="2" applyNumberFormat="1" applyFont="1" applyBorder="1" applyAlignment="1">
      <alignment horizontal="right" vertical="center"/>
    </xf>
    <xf numFmtId="2" fontId="17" fillId="0" borderId="21" xfId="2" applyNumberFormat="1" applyFont="1" applyBorder="1" applyAlignment="1">
      <alignment horizontal="right" vertical="center"/>
    </xf>
    <xf numFmtId="2" fontId="17" fillId="0" borderId="13" xfId="2" applyNumberFormat="1" applyFont="1" applyBorder="1" applyAlignment="1">
      <alignment horizontal="right" vertical="center"/>
    </xf>
    <xf numFmtId="2" fontId="17" fillId="0" borderId="16" xfId="1" applyNumberFormat="1" applyFont="1" applyBorder="1" applyAlignment="1">
      <alignment horizontal="right" vertical="center" wrapText="1"/>
    </xf>
    <xf numFmtId="2" fontId="10" fillId="0" borderId="18" xfId="1" applyNumberFormat="1" applyFont="1" applyBorder="1" applyAlignment="1">
      <alignment horizontal="right" vertical="center"/>
    </xf>
    <xf numFmtId="2" fontId="10" fillId="0" borderId="14" xfId="1" applyNumberFormat="1" applyFont="1" applyBorder="1" applyAlignment="1">
      <alignment horizontal="right" vertical="center"/>
    </xf>
    <xf numFmtId="0" fontId="14" fillId="0" borderId="16" xfId="2" applyBorder="1" applyAlignment="1">
      <alignment horizontal="center" vertical="center" wrapText="1"/>
    </xf>
    <xf numFmtId="0" fontId="14" fillId="0" borderId="21" xfId="2" applyBorder="1" applyAlignment="1">
      <alignment horizontal="center" vertical="center" wrapText="1"/>
    </xf>
    <xf numFmtId="0" fontId="14" fillId="0" borderId="13" xfId="2" applyBorder="1" applyAlignment="1">
      <alignment horizontal="center" vertical="center" wrapText="1"/>
    </xf>
    <xf numFmtId="0" fontId="16" fillId="0" borderId="16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2" fontId="17" fillId="0" borderId="22" xfId="2" applyNumberFormat="1" applyFont="1" applyBorder="1" applyAlignment="1">
      <alignment horizontal="right" vertical="center" wrapText="1"/>
    </xf>
    <xf numFmtId="0" fontId="17" fillId="0" borderId="22" xfId="2" applyFont="1" applyBorder="1" applyAlignment="1">
      <alignment horizontal="right" vertical="center" wrapText="1"/>
    </xf>
    <xf numFmtId="0" fontId="19" fillId="0" borderId="16" xfId="2" applyFont="1" applyFill="1" applyBorder="1" applyAlignment="1">
      <alignment horizontal="center" vertical="center" wrapText="1"/>
    </xf>
    <xf numFmtId="0" fontId="19" fillId="0" borderId="21" xfId="2" applyFont="1" applyFill="1" applyBorder="1" applyAlignment="1">
      <alignment horizontal="center" vertical="center" wrapText="1"/>
    </xf>
    <xf numFmtId="0" fontId="19" fillId="0" borderId="13" xfId="2" applyFont="1" applyFill="1" applyBorder="1" applyAlignment="1">
      <alignment horizontal="center" vertical="center" wrapText="1"/>
    </xf>
    <xf numFmtId="0" fontId="16" fillId="0" borderId="20" xfId="2" applyFont="1" applyBorder="1" applyAlignment="1">
      <alignment horizontal="center" vertical="center" wrapText="1"/>
    </xf>
    <xf numFmtId="0" fontId="16" fillId="0" borderId="24" xfId="2" applyFont="1" applyBorder="1" applyAlignment="1">
      <alignment horizontal="center" vertical="center" wrapText="1"/>
    </xf>
    <xf numFmtId="0" fontId="19" fillId="0" borderId="24" xfId="2" applyFont="1" applyBorder="1" applyAlignment="1">
      <alignment horizontal="center" vertical="center" wrapText="1"/>
    </xf>
    <xf numFmtId="0" fontId="19" fillId="0" borderId="27" xfId="2" applyFont="1" applyBorder="1" applyAlignment="1">
      <alignment horizontal="center" vertical="center" wrapText="1"/>
    </xf>
    <xf numFmtId="0" fontId="19" fillId="0" borderId="16" xfId="2" applyFont="1" applyBorder="1" applyAlignment="1">
      <alignment horizontal="center" vertical="center" wrapText="1"/>
    </xf>
    <xf numFmtId="0" fontId="19" fillId="0" borderId="49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9" fillId="0" borderId="51" xfId="2" applyFont="1" applyFill="1" applyBorder="1" applyAlignment="1">
      <alignment horizontal="center" vertical="center" wrapText="1"/>
    </xf>
    <xf numFmtId="0" fontId="19" fillId="0" borderId="49" xfId="2" applyFont="1" applyFill="1" applyBorder="1" applyAlignment="1">
      <alignment horizontal="center" vertical="center" wrapText="1"/>
    </xf>
    <xf numFmtId="0" fontId="16" fillId="0" borderId="21" xfId="2" applyFont="1" applyFill="1" applyBorder="1" applyAlignment="1">
      <alignment horizontal="center" vertical="center" wrapText="1"/>
    </xf>
    <xf numFmtId="2" fontId="17" fillId="0" borderId="16" xfId="2" applyNumberFormat="1" applyFont="1" applyFill="1" applyBorder="1" applyAlignment="1">
      <alignment horizontal="right" vertical="center" wrapText="1"/>
    </xf>
    <xf numFmtId="2" fontId="17" fillId="0" borderId="13" xfId="2" applyNumberFormat="1" applyFont="1" applyFill="1" applyBorder="1" applyAlignment="1">
      <alignment horizontal="right" vertical="center" wrapText="1"/>
    </xf>
    <xf numFmtId="168" fontId="10" fillId="2" borderId="16" xfId="1" applyNumberFormat="1" applyFont="1" applyFill="1" applyBorder="1" applyAlignment="1">
      <alignment horizontal="center" vertical="center"/>
    </xf>
    <xf numFmtId="168" fontId="10" fillId="2" borderId="13" xfId="1" applyNumberFormat="1" applyFont="1" applyFill="1" applyBorder="1" applyAlignment="1">
      <alignment horizontal="center" vertical="center"/>
    </xf>
    <xf numFmtId="2" fontId="17" fillId="0" borderId="16" xfId="2" applyNumberFormat="1" applyFont="1" applyFill="1" applyBorder="1" applyAlignment="1">
      <alignment vertical="center" wrapText="1"/>
    </xf>
    <xf numFmtId="2" fontId="17" fillId="0" borderId="21" xfId="2" applyNumberFormat="1" applyFont="1" applyFill="1" applyBorder="1" applyAlignment="1">
      <alignment vertical="center" wrapText="1"/>
    </xf>
    <xf numFmtId="168" fontId="10" fillId="2" borderId="21" xfId="1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4" fillId="0" borderId="62" xfId="1" applyFont="1" applyBorder="1" applyAlignment="1">
      <alignment horizontal="left" vertical="center" wrapText="1"/>
    </xf>
    <xf numFmtId="0" fontId="4" fillId="0" borderId="63" xfId="1" applyFont="1" applyBorder="1" applyAlignment="1">
      <alignment horizontal="left" vertical="center" wrapText="1"/>
    </xf>
    <xf numFmtId="0" fontId="4" fillId="0" borderId="64" xfId="1" applyFont="1" applyBorder="1" applyAlignment="1">
      <alignment horizontal="left" vertical="center" wrapText="1"/>
    </xf>
    <xf numFmtId="0" fontId="4" fillId="0" borderId="26" xfId="1" applyFont="1" applyBorder="1" applyAlignment="1">
      <alignment vertical="center" wrapText="1"/>
    </xf>
    <xf numFmtId="0" fontId="4" fillId="0" borderId="25" xfId="1" applyFont="1" applyBorder="1" applyAlignment="1">
      <alignment vertical="center" wrapText="1"/>
    </xf>
    <xf numFmtId="0" fontId="4" fillId="0" borderId="27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7" fillId="0" borderId="29" xfId="0" applyFont="1" applyBorder="1" applyAlignment="1">
      <alignment horizontal="center" wrapText="1"/>
    </xf>
    <xf numFmtId="0" fontId="34" fillId="0" borderId="15" xfId="0" applyFont="1" applyBorder="1" applyAlignment="1">
      <alignment horizontal="right" vertical="center" wrapText="1"/>
    </xf>
    <xf numFmtId="0" fontId="11" fillId="0" borderId="67" xfId="1" applyFont="1" applyBorder="1" applyAlignment="1">
      <alignment horizontal="center" vertical="center" wrapText="1"/>
    </xf>
    <xf numFmtId="0" fontId="11" fillId="0" borderId="60" xfId="1" applyFont="1" applyBorder="1" applyAlignment="1">
      <alignment horizontal="center" vertical="center" wrapText="1"/>
    </xf>
    <xf numFmtId="0" fontId="11" fillId="0" borderId="68" xfId="1" applyFont="1" applyBorder="1" applyAlignment="1">
      <alignment horizontal="center" vertical="center" wrapText="1"/>
    </xf>
    <xf numFmtId="0" fontId="4" fillId="0" borderId="28" xfId="1" applyFont="1" applyBorder="1" applyAlignment="1">
      <alignment vertical="center" wrapText="1"/>
    </xf>
    <xf numFmtId="0" fontId="4" fillId="0" borderId="29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9" fillId="0" borderId="31" xfId="1" applyFont="1" applyBorder="1" applyAlignment="1">
      <alignment horizontal="right" vertical="center"/>
    </xf>
    <xf numFmtId="0" fontId="19" fillId="0" borderId="16" xfId="1" applyFont="1" applyBorder="1" applyAlignment="1">
      <alignment horizontal="center" vertical="center" wrapText="1"/>
    </xf>
    <xf numFmtId="0" fontId="19" fillId="0" borderId="21" xfId="1" applyFont="1" applyBorder="1" applyAlignment="1">
      <alignment horizontal="center" vertical="center" wrapText="1"/>
    </xf>
    <xf numFmtId="0" fontId="19" fillId="0" borderId="65" xfId="1" applyFont="1" applyBorder="1" applyAlignment="1">
      <alignment horizontal="center" vertical="center" wrapText="1"/>
    </xf>
  </cellXfs>
  <cellStyles count="279">
    <cellStyle name="20% - Акцент1 2" xfId="3"/>
    <cellStyle name="20% - Акцент1 2 2" xfId="4"/>
    <cellStyle name="20% - Акцент1 3" xfId="5"/>
    <cellStyle name="20% - Акцент1 4" xfId="6"/>
    <cellStyle name="20% - Акцент2 2" xfId="7"/>
    <cellStyle name="20% - Акцент2 2 2" xfId="8"/>
    <cellStyle name="20% - Акцент2 3" xfId="9"/>
    <cellStyle name="20% - Акцент2 4" xfId="10"/>
    <cellStyle name="20% - Акцент3 2" xfId="11"/>
    <cellStyle name="20% - Акцент3 2 2" xfId="12"/>
    <cellStyle name="20% - Акцент3 3" xfId="13"/>
    <cellStyle name="20% - Акцент3 4" xfId="14"/>
    <cellStyle name="20% - Акцент4 2" xfId="15"/>
    <cellStyle name="20% - Акцент4 2 2" xfId="16"/>
    <cellStyle name="20% - Акцент4 3" xfId="17"/>
    <cellStyle name="20% - Акцент4 4" xfId="18"/>
    <cellStyle name="20% - Акцент5 2" xfId="19"/>
    <cellStyle name="20% - Акцент5 2 2" xfId="20"/>
    <cellStyle name="20% - Акцент5 3" xfId="21"/>
    <cellStyle name="20% - Акцент5 4" xfId="22"/>
    <cellStyle name="20% - Акцент6 2" xfId="23"/>
    <cellStyle name="20% - Акцент6 2 2" xfId="24"/>
    <cellStyle name="20% - Акцент6 3" xfId="25"/>
    <cellStyle name="20% - Акцент6 4" xfId="26"/>
    <cellStyle name="40% - Акцент1 2" xfId="27"/>
    <cellStyle name="40% - Акцент1 2 2" xfId="28"/>
    <cellStyle name="40% - Акцент1 3" xfId="29"/>
    <cellStyle name="40% - Акцент1 4" xfId="30"/>
    <cellStyle name="40% - Акцент2 2" xfId="31"/>
    <cellStyle name="40% - Акцент2 2 2" xfId="32"/>
    <cellStyle name="40% - Акцент2 3" xfId="33"/>
    <cellStyle name="40% - Акцент2 4" xfId="34"/>
    <cellStyle name="40% - Акцент3 2" xfId="35"/>
    <cellStyle name="40% - Акцент3 2 2" xfId="36"/>
    <cellStyle name="40% - Акцент3 3" xfId="37"/>
    <cellStyle name="40% - Акцент3 4" xfId="38"/>
    <cellStyle name="40% - Акцент4 2" xfId="39"/>
    <cellStyle name="40% - Акцент4 2 2" xfId="40"/>
    <cellStyle name="40% - Акцент4 3" xfId="41"/>
    <cellStyle name="40% - Акцент4 4" xfId="42"/>
    <cellStyle name="40% - Акцент5 2" xfId="43"/>
    <cellStyle name="40% - Акцент5 2 2" xfId="44"/>
    <cellStyle name="40% - Акцент5 3" xfId="45"/>
    <cellStyle name="40% - Акцент5 4" xfId="46"/>
    <cellStyle name="40% - Акцент6 2" xfId="47"/>
    <cellStyle name="40% - Акцент6 2 2" xfId="48"/>
    <cellStyle name="40% - Акцент6 3" xfId="49"/>
    <cellStyle name="40% - Акцент6 4" xfId="50"/>
    <cellStyle name="60% - Акцент1 2" xfId="51"/>
    <cellStyle name="60% - Акцент1 2 2" xfId="52"/>
    <cellStyle name="60% - Акцент1 3" xfId="53"/>
    <cellStyle name="60% - Акцент1 4" xfId="54"/>
    <cellStyle name="60% - Акцент2 2" xfId="55"/>
    <cellStyle name="60% - Акцент2 2 2" xfId="56"/>
    <cellStyle name="60% - Акцент2 3" xfId="57"/>
    <cellStyle name="60% - Акцент2 4" xfId="58"/>
    <cellStyle name="60% - Акцент3 2" xfId="59"/>
    <cellStyle name="60% - Акцент3 2 2" xfId="60"/>
    <cellStyle name="60% - Акцент3 3" xfId="61"/>
    <cellStyle name="60% - Акцент3 4" xfId="62"/>
    <cellStyle name="60% - Акцент4 2" xfId="63"/>
    <cellStyle name="60% - Акцент4 2 2" xfId="64"/>
    <cellStyle name="60% - Акцент4 3" xfId="65"/>
    <cellStyle name="60% - Акцент4 4" xfId="66"/>
    <cellStyle name="60% - Акцент5 2" xfId="67"/>
    <cellStyle name="60% - Акцент5 2 2" xfId="68"/>
    <cellStyle name="60% - Акцент5 3" xfId="69"/>
    <cellStyle name="60% - Акцент5 4" xfId="70"/>
    <cellStyle name="60% - Акцент6 2" xfId="71"/>
    <cellStyle name="60% - Акцент6 2 2" xfId="72"/>
    <cellStyle name="60% - Акцент6 3" xfId="73"/>
    <cellStyle name="60% - Акцент6 4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 [0] 6" xfId="82"/>
    <cellStyle name="Currency_irl tel sep5" xfId="83"/>
    <cellStyle name="Excel Built-in Normal" xfId="84"/>
    <cellStyle name="Normal_ASUS" xfId="85"/>
    <cellStyle name="Normal1" xfId="86"/>
    <cellStyle name="Normal1 2" xfId="87"/>
    <cellStyle name="Normal1 3" xfId="88"/>
    <cellStyle name="Normal1 4" xfId="89"/>
    <cellStyle name="Normal1 5" xfId="90"/>
    <cellStyle name="Normal1 6" xfId="91"/>
    <cellStyle name="normбlnм_laroux" xfId="92"/>
    <cellStyle name="Price_Body" xfId="93"/>
    <cellStyle name="TableStyleLight1" xfId="94"/>
    <cellStyle name="Акцент1 2" xfId="95"/>
    <cellStyle name="Акцент1 2 2" xfId="96"/>
    <cellStyle name="Акцент1 3" xfId="97"/>
    <cellStyle name="Акцент1 4" xfId="98"/>
    <cellStyle name="Акцент2 2" xfId="99"/>
    <cellStyle name="Акцент2 2 2" xfId="100"/>
    <cellStyle name="Акцент2 3" xfId="101"/>
    <cellStyle name="Акцент2 4" xfId="102"/>
    <cellStyle name="Акцент3 2" xfId="103"/>
    <cellStyle name="Акцент3 2 2" xfId="104"/>
    <cellStyle name="Акцент3 3" xfId="105"/>
    <cellStyle name="Акцент3 4" xfId="106"/>
    <cellStyle name="Акцент4 2" xfId="107"/>
    <cellStyle name="Акцент4 2 2" xfId="108"/>
    <cellStyle name="Акцент4 3" xfId="109"/>
    <cellStyle name="Акцент4 4" xfId="110"/>
    <cellStyle name="Акцент5 2" xfId="111"/>
    <cellStyle name="Акцент5 2 2" xfId="112"/>
    <cellStyle name="Акцент5 3" xfId="113"/>
    <cellStyle name="Акцент5 4" xfId="114"/>
    <cellStyle name="Акцент6 2" xfId="115"/>
    <cellStyle name="Акцент6 2 2" xfId="116"/>
    <cellStyle name="Акцент6 3" xfId="117"/>
    <cellStyle name="Акцент6 4" xfId="118"/>
    <cellStyle name="Беззащитный" xfId="119"/>
    <cellStyle name="Беззащитный 2" xfId="120"/>
    <cellStyle name="Беззащитный 3" xfId="121"/>
    <cellStyle name="Беззащитный 4" xfId="122"/>
    <cellStyle name="Беззащитный 5" xfId="123"/>
    <cellStyle name="Беззащитный 6" xfId="124"/>
    <cellStyle name="Ввод  2" xfId="125"/>
    <cellStyle name="Ввод  2 2" xfId="126"/>
    <cellStyle name="Ввод  3" xfId="127"/>
    <cellStyle name="Ввод  4" xfId="128"/>
    <cellStyle name="Вывод 2" xfId="129"/>
    <cellStyle name="Вывод 2 2" xfId="130"/>
    <cellStyle name="Вывод 3" xfId="131"/>
    <cellStyle name="Вывод 4" xfId="132"/>
    <cellStyle name="Вычисление 2" xfId="133"/>
    <cellStyle name="Вычисление 2 2" xfId="134"/>
    <cellStyle name="Вычисление 3" xfId="135"/>
    <cellStyle name="Вычисление 4" xfId="136"/>
    <cellStyle name="Заголовок" xfId="137"/>
    <cellStyle name="Заголовок 1 1" xfId="138"/>
    <cellStyle name="Заголовок 1 2" xfId="139"/>
    <cellStyle name="Заголовок 1 2 2" xfId="140"/>
    <cellStyle name="Заголовок 1 3" xfId="141"/>
    <cellStyle name="Заголовок 1 4" xfId="142"/>
    <cellStyle name="Заголовок 2 2" xfId="143"/>
    <cellStyle name="Заголовок 2 2 2" xfId="144"/>
    <cellStyle name="Заголовок 2 3" xfId="145"/>
    <cellStyle name="Заголовок 2 4" xfId="146"/>
    <cellStyle name="Заголовок 3 2" xfId="147"/>
    <cellStyle name="Заголовок 3 2 2" xfId="148"/>
    <cellStyle name="Заголовок 3 3" xfId="149"/>
    <cellStyle name="Заголовок 3 4" xfId="150"/>
    <cellStyle name="Заголовок 4 2" xfId="151"/>
    <cellStyle name="Заголовок 4 2 2" xfId="152"/>
    <cellStyle name="Заголовок 4 3" xfId="153"/>
    <cellStyle name="Заголовок 4 4" xfId="154"/>
    <cellStyle name="ЗаголовокСтолбца" xfId="155"/>
    <cellStyle name="Защитный" xfId="156"/>
    <cellStyle name="Защитный 2" xfId="157"/>
    <cellStyle name="Защитный 3" xfId="158"/>
    <cellStyle name="Защитный 4" xfId="159"/>
    <cellStyle name="Защитный 5" xfId="160"/>
    <cellStyle name="Защитный 6" xfId="161"/>
    <cellStyle name="Значение" xfId="162"/>
    <cellStyle name="Значение 2" xfId="163"/>
    <cellStyle name="Значение 3" xfId="164"/>
    <cellStyle name="Значение 4" xfId="165"/>
    <cellStyle name="Значение 5" xfId="166"/>
    <cellStyle name="Значение 6" xfId="167"/>
    <cellStyle name="Итог 2" xfId="168"/>
    <cellStyle name="Итог 2 2" xfId="169"/>
    <cellStyle name="Итог 3" xfId="170"/>
    <cellStyle name="Итог 4" xfId="171"/>
    <cellStyle name="Контрольная ячейка 2" xfId="172"/>
    <cellStyle name="Контрольная ячейка 2 2" xfId="173"/>
    <cellStyle name="Контрольная ячейка 3" xfId="174"/>
    <cellStyle name="Контрольная ячейка 4" xfId="175"/>
    <cellStyle name="Мой заголовок" xfId="182"/>
    <cellStyle name="Мой заголовок листа" xfId="183"/>
    <cellStyle name="Мой заголовок листа 2" xfId="184"/>
    <cellStyle name="Мой заголовок листа 3" xfId="185"/>
    <cellStyle name="Мой заголовок листа 4" xfId="186"/>
    <cellStyle name="Мой заголовок листа 5" xfId="187"/>
    <cellStyle name="Мой заголовок листа 6" xfId="188"/>
    <cellStyle name="Мои наименования показателей" xfId="176"/>
    <cellStyle name="Мои наименования показателей 2" xfId="177"/>
    <cellStyle name="Мои наименования показателей 3" xfId="178"/>
    <cellStyle name="Мои наименования показателей 4" xfId="179"/>
    <cellStyle name="Мои наименования показателей 5" xfId="180"/>
    <cellStyle name="Мои наименования показателей 6" xfId="181"/>
    <cellStyle name="Название 2" xfId="189"/>
    <cellStyle name="Название 2 2" xfId="190"/>
    <cellStyle name="Название 3" xfId="191"/>
    <cellStyle name="Название 4" xfId="192"/>
    <cellStyle name="Нейтральный 2" xfId="193"/>
    <cellStyle name="Нейтральный 2 2" xfId="194"/>
    <cellStyle name="Нейтральный 3" xfId="195"/>
    <cellStyle name="Нейтральный 4" xfId="196"/>
    <cellStyle name="Обычный" xfId="0" builtinId="0"/>
    <cellStyle name="Обычный 10" xfId="197"/>
    <cellStyle name="Обычный 10 2" xfId="198"/>
    <cellStyle name="Обычный 11" xfId="199"/>
    <cellStyle name="Обычный 11 2" xfId="200"/>
    <cellStyle name="Обычный 12" xfId="201"/>
    <cellStyle name="Обычный 12 2" xfId="202"/>
    <cellStyle name="Обычный 2" xfId="2"/>
    <cellStyle name="Обычный 2 2" xfId="203"/>
    <cellStyle name="Обычный 2 2 3" xfId="204"/>
    <cellStyle name="Обычный 2 3" xfId="205"/>
    <cellStyle name="Обычный 2 4" xfId="206"/>
    <cellStyle name="Обычный 2 5" xfId="207"/>
    <cellStyle name="Обычный 2 6" xfId="208"/>
    <cellStyle name="Обычный 2 7" xfId="276"/>
    <cellStyle name="Обычный 2 8" xfId="277"/>
    <cellStyle name="Обычный 2 9" xfId="278"/>
    <cellStyle name="Обычный 3" xfId="209"/>
    <cellStyle name="Обычный 3 2" xfId="210"/>
    <cellStyle name="Обычный 4" xfId="211"/>
    <cellStyle name="Обычный 4 2" xfId="212"/>
    <cellStyle name="Обычный 5" xfId="213"/>
    <cellStyle name="Обычный 5 2" xfId="214"/>
    <cellStyle name="Обычный 5 3" xfId="215"/>
    <cellStyle name="Обычный 5 4" xfId="216"/>
    <cellStyle name="Обычный 5 5" xfId="217"/>
    <cellStyle name="Обычный 6" xfId="218"/>
    <cellStyle name="Обычный 6 2" xfId="219"/>
    <cellStyle name="Обычный 6 3" xfId="220"/>
    <cellStyle name="Обычный 7" xfId="221"/>
    <cellStyle name="Обычный 8" xfId="222"/>
    <cellStyle name="Обычный 9" xfId="223"/>
    <cellStyle name="Обычный_Расценки по перечням работ" xfId="1"/>
    <cellStyle name="Плохой 2" xfId="224"/>
    <cellStyle name="Плохой 2 2" xfId="225"/>
    <cellStyle name="Плохой 3" xfId="226"/>
    <cellStyle name="Плохой 4" xfId="227"/>
    <cellStyle name="Поле ввода" xfId="228"/>
    <cellStyle name="Поле ввода 2" xfId="229"/>
    <cellStyle name="Поле ввода 3" xfId="230"/>
    <cellStyle name="Поле ввода 4" xfId="231"/>
    <cellStyle name="Поле ввода 5" xfId="232"/>
    <cellStyle name="Поле ввода 6" xfId="233"/>
    <cellStyle name="Пояснение 2" xfId="234"/>
    <cellStyle name="Пояснение 2 2" xfId="235"/>
    <cellStyle name="Пояснение 3" xfId="236"/>
    <cellStyle name="Пояснение 4" xfId="237"/>
    <cellStyle name="Примечание 2" xfId="238"/>
    <cellStyle name="Примечание 2 2" xfId="239"/>
    <cellStyle name="Примечание 3" xfId="240"/>
    <cellStyle name="Примечание 4" xfId="241"/>
    <cellStyle name="Связанная ячейка 2" xfId="242"/>
    <cellStyle name="Связанная ячейка 2 2" xfId="243"/>
    <cellStyle name="Связанная ячейка 3" xfId="244"/>
    <cellStyle name="Связанная ячейка 4" xfId="245"/>
    <cellStyle name="Стиль 1" xfId="246"/>
    <cellStyle name="Текст предупреждения 2" xfId="247"/>
    <cellStyle name="Текст предупреждения 2 2" xfId="248"/>
    <cellStyle name="Текст предупреждения 3" xfId="249"/>
    <cellStyle name="Текст предупреждения 4" xfId="250"/>
    <cellStyle name="Текстовый" xfId="251"/>
    <cellStyle name="Тысячи [0]_3Com" xfId="252"/>
    <cellStyle name="Тысячи_3Com" xfId="253"/>
    <cellStyle name="Формула" xfId="254"/>
    <cellStyle name="Формула 2" xfId="255"/>
    <cellStyle name="Формула 3" xfId="256"/>
    <cellStyle name="Формула 4" xfId="257"/>
    <cellStyle name="Формула 5" xfId="258"/>
    <cellStyle name="Формула 6" xfId="259"/>
    <cellStyle name="ФормулаВБ" xfId="260"/>
    <cellStyle name="ФормулаВБ 2" xfId="261"/>
    <cellStyle name="ФормулаВБ 3" xfId="262"/>
    <cellStyle name="ФормулаВБ 4" xfId="263"/>
    <cellStyle name="ФормулаВБ 5" xfId="264"/>
    <cellStyle name="ФормулаВБ 6" xfId="265"/>
    <cellStyle name="ФормулаНаКонтроль" xfId="266"/>
    <cellStyle name="ФормулаНаКонтроль 2" xfId="267"/>
    <cellStyle name="ФормулаНаКонтроль 3" xfId="268"/>
    <cellStyle name="ФормулаНаКонтроль 4" xfId="269"/>
    <cellStyle name="ФормулаНаКонтроль 5" xfId="270"/>
    <cellStyle name="ФормулаНаКонтроль 6" xfId="271"/>
    <cellStyle name="Хороший 2" xfId="272"/>
    <cellStyle name="Хороший 2 2" xfId="273"/>
    <cellStyle name="Хороший 3" xfId="274"/>
    <cellStyle name="Хороший 4" xfId="275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40914/&#1056;&#1072;&#1073;&#1086;&#1095;&#1080;&#1081;%20&#1089;&#1090;&#1086;&#1083;/&#1046;&#1069;&#1059;/&#1040;&#1059;&#1044;&#1048;&#1058;/&#1055;&#1088;&#1077;&#1076;&#1083;&#1086;&#1078;&#1077;&#1085;&#1080;&#1077;%20%20&#1087;&#1086;%20&#1052;&#1050;&#1044;%20&#1087;&#1086;&#1089;&#1083;&#1077;&#1076;&#1085;&#1077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Расценки"/>
      <sheetName val="группа 1"/>
      <sheetName val="группа 2"/>
      <sheetName val="группа 3"/>
      <sheetName val="группа 4"/>
      <sheetName val="группа 5"/>
      <sheetName val="группа 6"/>
      <sheetName val="группа 7"/>
      <sheetName val="доп форма"/>
      <sheetName val="свод"/>
    </sheetNames>
    <sheetDataSet>
      <sheetData sheetId="0" refreshError="1">
        <row r="7">
          <cell r="A7" t="str">
            <v>1 группа:  2-х этажные дома с централизованными инженерными сетями</v>
          </cell>
        </row>
        <row r="50">
          <cell r="A50" t="str">
            <v>5 группа: 5-ти этажные дома с централизованными инженерными сетями</v>
          </cell>
        </row>
        <row r="79">
          <cell r="G79">
            <v>98559.56</v>
          </cell>
          <cell r="H79">
            <v>88168.6</v>
          </cell>
        </row>
      </sheetData>
      <sheetData sheetId="1" refreshError="1">
        <row r="13">
          <cell r="E13">
            <v>226.64378930354331</v>
          </cell>
          <cell r="F13">
            <v>158.52206781369867</v>
          </cell>
          <cell r="G13">
            <v>32.021457698367129</v>
          </cell>
          <cell r="H13">
            <v>0</v>
          </cell>
          <cell r="I13">
            <v>0</v>
          </cell>
          <cell r="J13">
            <v>2.5729074573086308</v>
          </cell>
          <cell r="K13">
            <v>0</v>
          </cell>
          <cell r="L13">
            <v>0</v>
          </cell>
          <cell r="M13">
            <v>20.576282659680675</v>
          </cell>
          <cell r="N13">
            <v>10.684635781452757</v>
          </cell>
          <cell r="O13">
            <v>2.2664378930354303</v>
          </cell>
        </row>
        <row r="14">
          <cell r="E14">
            <v>842.64998587214814</v>
          </cell>
          <cell r="F14">
            <v>589.37691879452063</v>
          </cell>
          <cell r="G14">
            <v>119.05413759649316</v>
          </cell>
          <cell r="H14">
            <v>0</v>
          </cell>
          <cell r="I14">
            <v>0</v>
          </cell>
          <cell r="J14">
            <v>9.5659379823013193</v>
          </cell>
          <cell r="K14">
            <v>0</v>
          </cell>
          <cell r="L14">
            <v>0</v>
          </cell>
          <cell r="M14">
            <v>76.501563734710189</v>
          </cell>
          <cell r="N14">
            <v>39.724927905401273</v>
          </cell>
          <cell r="O14">
            <v>8.4264998587215132</v>
          </cell>
        </row>
        <row r="17">
          <cell r="E17">
            <v>1083.0776778166587</v>
          </cell>
          <cell r="F17">
            <v>760.0929918246577</v>
          </cell>
          <cell r="G17">
            <v>153.53878434858083</v>
          </cell>
          <cell r="H17">
            <v>0</v>
          </cell>
          <cell r="I17">
            <v>0</v>
          </cell>
          <cell r="J17">
            <v>12.336761397864461</v>
          </cell>
          <cell r="K17">
            <v>0</v>
          </cell>
          <cell r="L17">
            <v>0</v>
          </cell>
          <cell r="M17">
            <v>95.218987227460872</v>
          </cell>
          <cell r="N17">
            <v>51.059376239928199</v>
          </cell>
          <cell r="O17">
            <v>10.830776778166637</v>
          </cell>
        </row>
        <row r="18">
          <cell r="E18">
            <v>886.15446366817503</v>
          </cell>
          <cell r="F18">
            <v>621.89426603835625</v>
          </cell>
          <cell r="G18">
            <v>125.62264173974795</v>
          </cell>
          <cell r="H18">
            <v>0</v>
          </cell>
          <cell r="I18">
            <v>0</v>
          </cell>
          <cell r="J18">
            <v>10.093713870980013</v>
          </cell>
          <cell r="K18">
            <v>0</v>
          </cell>
          <cell r="L18">
            <v>0</v>
          </cell>
          <cell r="M18">
            <v>77.906444095195241</v>
          </cell>
          <cell r="N18">
            <v>41.77585328721397</v>
          </cell>
          <cell r="O18">
            <v>8.8615446366817423</v>
          </cell>
        </row>
        <row r="19">
          <cell r="E19">
            <v>1036.7428038993685</v>
          </cell>
          <cell r="F19">
            <v>727.57564458082209</v>
          </cell>
          <cell r="G19">
            <v>146.97028020532605</v>
          </cell>
          <cell r="H19">
            <v>0</v>
          </cell>
          <cell r="I19">
            <v>0</v>
          </cell>
          <cell r="J19">
            <v>11.808985509185767</v>
          </cell>
          <cell r="K19">
            <v>0</v>
          </cell>
          <cell r="L19">
            <v>0</v>
          </cell>
          <cell r="M19">
            <v>91.14544766692778</v>
          </cell>
          <cell r="N19">
            <v>48.875017898113086</v>
          </cell>
          <cell r="O19">
            <v>10.367428038993694</v>
          </cell>
        </row>
        <row r="20">
          <cell r="E20">
            <v>91.092507667149178</v>
          </cell>
          <cell r="F20">
            <v>63.864562673972614</v>
          </cell>
          <cell r="G20">
            <v>12.900641660142467</v>
          </cell>
          <cell r="H20">
            <v>0</v>
          </cell>
          <cell r="I20">
            <v>0</v>
          </cell>
          <cell r="J20">
            <v>1.1215237634422237</v>
          </cell>
          <cell r="K20">
            <v>0</v>
          </cell>
          <cell r="L20">
            <v>0</v>
          </cell>
          <cell r="M20">
            <v>8.0004934171833515</v>
          </cell>
          <cell r="N20">
            <v>4.294361075737033</v>
          </cell>
          <cell r="O20">
            <v>0.91092507667148936</v>
          </cell>
        </row>
        <row r="21">
          <cell r="E21">
            <v>802.85536122260203</v>
          </cell>
          <cell r="F21">
            <v>563.5108471232877</v>
          </cell>
          <cell r="G21">
            <v>113.82919111890411</v>
          </cell>
          <cell r="H21">
            <v>0</v>
          </cell>
          <cell r="I21">
            <v>0</v>
          </cell>
          <cell r="J21">
            <v>9.8957979127255022</v>
          </cell>
          <cell r="K21">
            <v>0</v>
          </cell>
          <cell r="L21">
            <v>0</v>
          </cell>
          <cell r="M21">
            <v>69.742075854964696</v>
          </cell>
          <cell r="N21">
            <v>37.848895600494096</v>
          </cell>
          <cell r="O21">
            <v>8.0285536122260055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E23">
            <v>401.42768061130101</v>
          </cell>
          <cell r="F23">
            <v>281.75542356164385</v>
          </cell>
          <cell r="G23">
            <v>56.914595559452053</v>
          </cell>
          <cell r="H23">
            <v>0</v>
          </cell>
          <cell r="I23">
            <v>0</v>
          </cell>
          <cell r="J23">
            <v>4.9478989563627511</v>
          </cell>
          <cell r="K23">
            <v>0</v>
          </cell>
          <cell r="L23">
            <v>0</v>
          </cell>
          <cell r="M23">
            <v>34.871037927482348</v>
          </cell>
          <cell r="N23">
            <v>18.924447800247048</v>
          </cell>
          <cell r="O23">
            <v>4.0142768061130027</v>
          </cell>
        </row>
        <row r="24">
          <cell r="E24">
            <v>133.80922687043369</v>
          </cell>
          <cell r="F24">
            <v>93.918474520547946</v>
          </cell>
          <cell r="G24">
            <v>18.971531853150683</v>
          </cell>
          <cell r="H24">
            <v>0</v>
          </cell>
          <cell r="I24">
            <v>0</v>
          </cell>
          <cell r="J24">
            <v>1.6492996521209171</v>
          </cell>
          <cell r="K24">
            <v>0</v>
          </cell>
          <cell r="L24">
            <v>0</v>
          </cell>
          <cell r="M24">
            <v>11.623679309160783</v>
          </cell>
          <cell r="N24">
            <v>6.308149266749016</v>
          </cell>
          <cell r="O24">
            <v>1.3380922687043437</v>
          </cell>
        </row>
        <row r="25">
          <cell r="E25">
            <v>251.56134651641531</v>
          </cell>
          <cell r="F25">
            <v>176.56673209863013</v>
          </cell>
          <cell r="G25">
            <v>35.66647988392328</v>
          </cell>
          <cell r="H25">
            <v>0</v>
          </cell>
          <cell r="I25">
            <v>0</v>
          </cell>
          <cell r="J25">
            <v>3.1006833459873238</v>
          </cell>
          <cell r="K25">
            <v>0</v>
          </cell>
          <cell r="L25">
            <v>0</v>
          </cell>
          <cell r="M25">
            <v>21.852517101222269</v>
          </cell>
          <cell r="N25">
            <v>11.859320621488152</v>
          </cell>
          <cell r="O25">
            <v>2.5156134651641651</v>
          </cell>
        </row>
        <row r="26">
          <cell r="E26">
            <v>967.75631844259715</v>
          </cell>
          <cell r="F26">
            <v>676.21301654794536</v>
          </cell>
          <cell r="G26">
            <v>136.59502934268494</v>
          </cell>
          <cell r="H26">
            <v>0</v>
          </cell>
          <cell r="I26">
            <v>0</v>
          </cell>
          <cell r="J26">
            <v>11.874957495270603</v>
          </cell>
          <cell r="K26">
            <v>0</v>
          </cell>
          <cell r="L26">
            <v>0</v>
          </cell>
          <cell r="M26">
            <v>87.772954002833657</v>
          </cell>
          <cell r="N26">
            <v>45.622797869436731</v>
          </cell>
          <cell r="O26">
            <v>9.6775631844259351</v>
          </cell>
        </row>
        <row r="27">
          <cell r="E27">
            <v>854.4546586483425</v>
          </cell>
          <cell r="F27">
            <v>601.07823693150692</v>
          </cell>
          <cell r="G27">
            <v>121.41780386016438</v>
          </cell>
          <cell r="H27">
            <v>0</v>
          </cell>
          <cell r="I27">
            <v>0</v>
          </cell>
          <cell r="J27">
            <v>10.55551777357387</v>
          </cell>
          <cell r="K27">
            <v>0</v>
          </cell>
          <cell r="L27">
            <v>0</v>
          </cell>
          <cell r="M27">
            <v>72.57711958890637</v>
          </cell>
          <cell r="N27">
            <v>40.28143390770758</v>
          </cell>
          <cell r="O27">
            <v>8.5445465864834205</v>
          </cell>
        </row>
        <row r="28">
          <cell r="E28">
            <v>94.408865958455294</v>
          </cell>
          <cell r="F28">
            <v>62.802225674367001</v>
          </cell>
          <cell r="G28">
            <v>12.686049586222133</v>
          </cell>
          <cell r="H28">
            <v>1.6992899999999998E-2</v>
          </cell>
          <cell r="I28">
            <v>3.8949699600000001</v>
          </cell>
          <cell r="J28">
            <v>1.2342104714248134</v>
          </cell>
          <cell r="K28">
            <v>0</v>
          </cell>
          <cell r="L28">
            <v>0</v>
          </cell>
          <cell r="M28">
            <v>8.3796250259581821</v>
          </cell>
          <cell r="N28">
            <v>4.4507036808986058</v>
          </cell>
          <cell r="O28">
            <v>0.94408865958455124</v>
          </cell>
        </row>
        <row r="32">
          <cell r="E32">
            <v>3.2838193306775016</v>
          </cell>
          <cell r="F32">
            <v>1.5731548759993939</v>
          </cell>
          <cell r="G32">
            <v>0.31827952478856975</v>
          </cell>
          <cell r="H32">
            <v>5.4439825937063334E-4</v>
          </cell>
          <cell r="I32">
            <v>0.9740077116865683</v>
          </cell>
          <cell r="J32">
            <v>2.5913245147151175E-2</v>
          </cell>
          <cell r="K32">
            <v>0</v>
          </cell>
          <cell r="L32">
            <v>0</v>
          </cell>
          <cell r="M32">
            <v>0.20427275590059077</v>
          </cell>
          <cell r="N32">
            <v>0.1548086255890822</v>
          </cell>
          <cell r="O32">
            <v>3.2838193306774954E-2</v>
          </cell>
        </row>
        <row r="40">
          <cell r="E40">
            <v>15.808928279838142</v>
          </cell>
          <cell r="F40">
            <v>5.3561978956013121</v>
          </cell>
          <cell r="G40">
            <v>1.0817789399289113</v>
          </cell>
          <cell r="H40">
            <v>0.29883874869426097</v>
          </cell>
          <cell r="I40">
            <v>6.3498916696756647</v>
          </cell>
          <cell r="J40">
            <v>9.0079641814948708E-2</v>
          </cell>
          <cell r="K40">
            <v>1.0988782588648558</v>
          </cell>
          <cell r="L40">
            <v>0</v>
          </cell>
          <cell r="M40">
            <v>0.67926869534319956</v>
          </cell>
          <cell r="N40">
            <v>0.69590514711660278</v>
          </cell>
          <cell r="O40">
            <v>0.15808928279838241</v>
          </cell>
        </row>
        <row r="51">
          <cell r="E51">
            <v>120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120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E52">
            <v>36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36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E53">
            <v>44.387955996203438</v>
          </cell>
          <cell r="F53">
            <v>31.306158173515975</v>
          </cell>
          <cell r="G53">
            <v>6.3238439510502271</v>
          </cell>
          <cell r="H53">
            <v>0</v>
          </cell>
          <cell r="I53">
            <v>0</v>
          </cell>
          <cell r="J53">
            <v>0.72494530475471186</v>
          </cell>
          <cell r="K53">
            <v>0</v>
          </cell>
          <cell r="L53">
            <v>0</v>
          </cell>
          <cell r="M53">
            <v>3.4965539385280398</v>
          </cell>
          <cell r="N53">
            <v>2.0925750683924478</v>
          </cell>
          <cell r="O53">
            <v>0.44387955996203488</v>
          </cell>
        </row>
        <row r="54">
          <cell r="E54">
            <v>51.201321387623459</v>
          </cell>
          <cell r="F54">
            <v>35.125509470684932</v>
          </cell>
          <cell r="G54">
            <v>7.0953529130783544</v>
          </cell>
          <cell r="H54">
            <v>0</v>
          </cell>
          <cell r="I54">
            <v>1.5146976213600001</v>
          </cell>
          <cell r="J54">
            <v>0.61683806989322287</v>
          </cell>
          <cell r="K54">
            <v>0</v>
          </cell>
          <cell r="L54">
            <v>0</v>
          </cell>
          <cell r="M54">
            <v>3.9231335190284606</v>
          </cell>
          <cell r="N54">
            <v>2.4137765797022492</v>
          </cell>
          <cell r="O54">
            <v>0.51201321387623466</v>
          </cell>
        </row>
        <row r="57">
          <cell r="E57">
            <v>9.6576620290549595</v>
          </cell>
          <cell r="F57">
            <v>5.5218372809412442</v>
          </cell>
          <cell r="G57">
            <v>1.1154111307501309</v>
          </cell>
          <cell r="H57">
            <v>3.1074987873314374E-2</v>
          </cell>
          <cell r="I57">
            <v>1.7013102117353043</v>
          </cell>
          <cell r="J57">
            <v>0.11981535691317551</v>
          </cell>
          <cell r="K57">
            <v>0</v>
          </cell>
          <cell r="L57">
            <v>0</v>
          </cell>
          <cell r="M57">
            <v>0.61634665918150633</v>
          </cell>
          <cell r="N57">
            <v>0.45528978136973375</v>
          </cell>
          <cell r="O57">
            <v>9.6576620290550252E-2</v>
          </cell>
        </row>
        <row r="68">
          <cell r="E68">
            <v>1458.7269026708257</v>
          </cell>
          <cell r="F68">
            <v>1016.1978943123288</v>
          </cell>
          <cell r="G68">
            <v>205.2719746510904</v>
          </cell>
          <cell r="H68">
            <v>0</v>
          </cell>
          <cell r="I68">
            <v>0</v>
          </cell>
          <cell r="J68">
            <v>23.531724592337948</v>
          </cell>
          <cell r="K68">
            <v>0</v>
          </cell>
          <cell r="L68">
            <v>0</v>
          </cell>
          <cell r="M68">
            <v>130.369486105307</v>
          </cell>
          <cell r="N68">
            <v>68.768553983053209</v>
          </cell>
          <cell r="O68">
            <v>14.587269026708327</v>
          </cell>
        </row>
        <row r="71">
          <cell r="E71">
            <v>6.1304232773939304</v>
          </cell>
          <cell r="F71">
            <v>2.6047111147797337</v>
          </cell>
          <cell r="G71">
            <v>0.52615164518550628</v>
          </cell>
          <cell r="H71">
            <v>1.3304281344223342E-2</v>
          </cell>
          <cell r="I71">
            <v>1.7958849006514122</v>
          </cell>
          <cell r="J71">
            <v>5.6180622571404021E-2</v>
          </cell>
          <cell r="K71">
            <v>0</v>
          </cell>
          <cell r="L71">
            <v>0</v>
          </cell>
          <cell r="M71">
            <v>0.78388081129628406</v>
          </cell>
          <cell r="N71">
            <v>0.28900566879142819</v>
          </cell>
          <cell r="O71">
            <v>6.1304232773939482E-2</v>
          </cell>
        </row>
        <row r="77">
          <cell r="E77">
            <v>1458.7269026708257</v>
          </cell>
          <cell r="F77">
            <v>1016.1978943123288</v>
          </cell>
          <cell r="G77">
            <v>205.2719746510904</v>
          </cell>
          <cell r="H77">
            <v>0</v>
          </cell>
          <cell r="I77">
            <v>0</v>
          </cell>
          <cell r="J77">
            <v>23.531724592337948</v>
          </cell>
          <cell r="K77">
            <v>0</v>
          </cell>
          <cell r="L77">
            <v>0</v>
          </cell>
          <cell r="M77">
            <v>130.369486105307</v>
          </cell>
          <cell r="N77">
            <v>68.768553983053209</v>
          </cell>
          <cell r="O77">
            <v>14.587269026708327</v>
          </cell>
        </row>
        <row r="79">
          <cell r="E79">
            <v>5.3733228939904683</v>
          </cell>
          <cell r="F79">
            <v>2.7858350791570197</v>
          </cell>
          <cell r="G79">
            <v>0.56273868598971788</v>
          </cell>
          <cell r="H79">
            <v>8.0350061822456569E-3</v>
          </cell>
          <cell r="I79">
            <v>1.3197676567492769</v>
          </cell>
          <cell r="J79">
            <v>5.682712031647303E-2</v>
          </cell>
          <cell r="K79">
            <v>0</v>
          </cell>
          <cell r="L79">
            <v>0</v>
          </cell>
          <cell r="M79">
            <v>0.33307232308199441</v>
          </cell>
          <cell r="N79">
            <v>0.25331379357383638</v>
          </cell>
          <cell r="O79">
            <v>5.373322893990462E-2</v>
          </cell>
        </row>
        <row r="84">
          <cell r="E84">
            <v>1458.7269026708257</v>
          </cell>
          <cell r="F84">
            <v>1016.1978943123288</v>
          </cell>
          <cell r="G84">
            <v>205.2719746510904</v>
          </cell>
          <cell r="H84">
            <v>0</v>
          </cell>
          <cell r="I84">
            <v>0</v>
          </cell>
          <cell r="J84">
            <v>23.531724592337948</v>
          </cell>
          <cell r="K84">
            <v>0</v>
          </cell>
          <cell r="L84">
            <v>0</v>
          </cell>
          <cell r="M84">
            <v>130.369486105307</v>
          </cell>
          <cell r="N84">
            <v>68.768553983053209</v>
          </cell>
          <cell r="O84">
            <v>14.587269026708327</v>
          </cell>
        </row>
        <row r="86">
          <cell r="E86">
            <v>5.8082442322427665</v>
          </cell>
          <cell r="F86">
            <v>3.981869783562483</v>
          </cell>
          <cell r="G86">
            <v>0.80433769627962148</v>
          </cell>
          <cell r="H86">
            <v>1.0650126551480139E-3</v>
          </cell>
          <cell r="I86">
            <v>0.18103670248132328</v>
          </cell>
          <cell r="J86">
            <v>6.2781016016143151E-2</v>
          </cell>
          <cell r="K86">
            <v>0</v>
          </cell>
          <cell r="L86">
            <v>0</v>
          </cell>
          <cell r="M86">
            <v>0.44525435083417531</v>
          </cell>
          <cell r="N86">
            <v>0.27381722809144471</v>
          </cell>
          <cell r="O86">
            <v>5.8082442322427319E-2</v>
          </cell>
        </row>
        <row r="90">
          <cell r="E90">
            <v>2734.2875927432506</v>
          </cell>
          <cell r="F90">
            <v>2066.2064394520548</v>
          </cell>
          <cell r="G90">
            <v>417.37370076931506</v>
          </cell>
          <cell r="H90">
            <v>0</v>
          </cell>
          <cell r="I90">
            <v>0</v>
          </cell>
          <cell r="J90">
            <v>47.846390113810983</v>
          </cell>
          <cell r="M90">
            <v>46.616057108455834</v>
          </cell>
          <cell r="N90">
            <v>128.90212937218183</v>
          </cell>
          <cell r="O90">
            <v>27.342875927432488</v>
          </cell>
        </row>
        <row r="91">
          <cell r="E91">
            <v>17.200525844239476</v>
          </cell>
          <cell r="F91">
            <v>12.146518725591198</v>
          </cell>
          <cell r="G91">
            <v>2.4535967825694218</v>
          </cell>
          <cell r="H91">
            <v>0</v>
          </cell>
          <cell r="I91">
            <v>0</v>
          </cell>
          <cell r="J91">
            <v>0.26089044498564096</v>
          </cell>
          <cell r="K91">
            <v>0</v>
          </cell>
          <cell r="L91">
            <v>0</v>
          </cell>
          <cell r="M91">
            <v>1.3566326999938176</v>
          </cell>
          <cell r="N91">
            <v>0.81088193265700403</v>
          </cell>
          <cell r="O91">
            <v>0.17200525844239323</v>
          </cell>
        </row>
        <row r="93">
          <cell r="E93">
            <v>3.5129156706173461</v>
          </cell>
          <cell r="F93">
            <v>2.5133519781345091</v>
          </cell>
          <cell r="G93">
            <v>0.50769709958317066</v>
          </cell>
          <cell r="H93">
            <v>0</v>
          </cell>
          <cell r="I93">
            <v>0</v>
          </cell>
          <cell r="J93">
            <v>4.4555618393114144E-2</v>
          </cell>
          <cell r="K93">
            <v>0</v>
          </cell>
          <cell r="L93">
            <v>0</v>
          </cell>
          <cell r="M93">
            <v>0.24657293618556125</v>
          </cell>
          <cell r="N93">
            <v>0.16560888161481777</v>
          </cell>
          <cell r="O93">
            <v>3.5129156706173337E-2</v>
          </cell>
        </row>
        <row r="99">
          <cell r="E99">
            <v>6.9858853289270701</v>
          </cell>
          <cell r="F99">
            <v>4.0038584590235722</v>
          </cell>
          <cell r="G99">
            <v>0.80877940872276144</v>
          </cell>
          <cell r="H99">
            <v>8.1664541308715619E-3</v>
          </cell>
          <cell r="I99">
            <v>1.1704463764057387</v>
          </cell>
          <cell r="J99">
            <v>8.710585822979755E-2</v>
          </cell>
          <cell r="K99">
            <v>0</v>
          </cell>
          <cell r="L99">
            <v>0</v>
          </cell>
          <cell r="M99">
            <v>0.5083353250470678</v>
          </cell>
          <cell r="N99">
            <v>0.32933459407799043</v>
          </cell>
          <cell r="O99">
            <v>6.9858853289270328E-2</v>
          </cell>
        </row>
        <row r="107">
          <cell r="E107">
            <v>1941.832446388999</v>
          </cell>
          <cell r="F107">
            <v>1352.7453559092601</v>
          </cell>
          <cell r="G107">
            <v>273.25456189367054</v>
          </cell>
          <cell r="H107">
            <v>0</v>
          </cell>
          <cell r="I107">
            <v>0</v>
          </cell>
          <cell r="J107">
            <v>31.325031607512049</v>
          </cell>
          <cell r="K107">
            <v>0</v>
          </cell>
          <cell r="L107">
            <v>0</v>
          </cell>
          <cell r="M107">
            <v>173.54564289918468</v>
          </cell>
          <cell r="N107">
            <v>91.543529615481376</v>
          </cell>
          <cell r="O107">
            <v>19.418324463890031</v>
          </cell>
        </row>
        <row r="108">
          <cell r="E108">
            <v>0.80408499901569574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0.80408499901569574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13">
          <cell r="E113">
            <v>372.72914614500974</v>
          </cell>
          <cell r="F113">
            <v>255.82651733333338</v>
          </cell>
          <cell r="G113">
            <v>51.676956501333343</v>
          </cell>
          <cell r="H113">
            <v>0</v>
          </cell>
          <cell r="I113">
            <v>0</v>
          </cell>
          <cell r="J113">
            <v>3.7701991820990015</v>
          </cell>
          <cell r="K113">
            <v>0</v>
          </cell>
          <cell r="L113">
            <v>0</v>
          </cell>
          <cell r="M113">
            <v>40.156664777100644</v>
          </cell>
          <cell r="N113">
            <v>17.571516889693317</v>
          </cell>
          <cell r="O113">
            <v>3.7272914614500769</v>
          </cell>
        </row>
        <row r="114">
          <cell r="E114">
            <v>273.33470717300713</v>
          </cell>
          <cell r="F114">
            <v>187.60611271111117</v>
          </cell>
          <cell r="G114">
            <v>37.89643476764445</v>
          </cell>
          <cell r="H114">
            <v>0</v>
          </cell>
          <cell r="I114">
            <v>0</v>
          </cell>
          <cell r="J114">
            <v>2.7648127335392676</v>
          </cell>
          <cell r="K114">
            <v>0</v>
          </cell>
          <cell r="L114">
            <v>0</v>
          </cell>
          <cell r="M114">
            <v>29.448220836540472</v>
          </cell>
          <cell r="N114">
            <v>12.885779052441768</v>
          </cell>
          <cell r="O114">
            <v>2.733347071730059</v>
          </cell>
        </row>
        <row r="115">
          <cell r="E115">
            <v>219.21527747850578</v>
          </cell>
          <cell r="F115">
            <v>150.46068053333337</v>
          </cell>
          <cell r="G115">
            <v>30.393057467733339</v>
          </cell>
          <cell r="H115">
            <v>0</v>
          </cell>
          <cell r="I115">
            <v>0</v>
          </cell>
          <cell r="J115">
            <v>2.2173883325226331</v>
          </cell>
          <cell r="K115">
            <v>0</v>
          </cell>
          <cell r="L115">
            <v>0</v>
          </cell>
          <cell r="M115">
            <v>23.617563860430373</v>
          </cell>
          <cell r="N115">
            <v>10.334434509700987</v>
          </cell>
          <cell r="O115">
            <v>2.1921527747850633</v>
          </cell>
        </row>
        <row r="116">
          <cell r="E116">
            <v>186.74361966180484</v>
          </cell>
          <cell r="F116">
            <v>128.17342122666668</v>
          </cell>
          <cell r="G116">
            <v>25.891031087786665</v>
          </cell>
          <cell r="H116">
            <v>0</v>
          </cell>
          <cell r="I116">
            <v>0</v>
          </cell>
          <cell r="J116">
            <v>1.888933691912652</v>
          </cell>
          <cell r="K116">
            <v>0</v>
          </cell>
          <cell r="L116">
            <v>0</v>
          </cell>
          <cell r="M116">
            <v>20.119169674764315</v>
          </cell>
          <cell r="N116">
            <v>8.8036277840565145</v>
          </cell>
          <cell r="O116">
            <v>1.8674361966180368</v>
          </cell>
        </row>
        <row r="117">
          <cell r="E117">
            <v>165.09584778400432</v>
          </cell>
          <cell r="F117">
            <v>113.3152483555556</v>
          </cell>
          <cell r="G117">
            <v>22.889680167822231</v>
          </cell>
          <cell r="H117">
            <v>0</v>
          </cell>
          <cell r="I117">
            <v>0</v>
          </cell>
          <cell r="J117">
            <v>1.6699639315059986</v>
          </cell>
          <cell r="K117">
            <v>0</v>
          </cell>
          <cell r="L117">
            <v>0</v>
          </cell>
          <cell r="M117">
            <v>17.786906884320285</v>
          </cell>
          <cell r="N117">
            <v>7.7830899669602056</v>
          </cell>
          <cell r="O117">
            <v>1.6509584778400312</v>
          </cell>
        </row>
        <row r="120">
          <cell r="E120">
            <v>46.713858921101902</v>
          </cell>
          <cell r="F120">
            <v>26.942862378082197</v>
          </cell>
          <cell r="G120">
            <v>5.4424582003726023</v>
          </cell>
          <cell r="H120">
            <v>0</v>
          </cell>
          <cell r="I120">
            <v>7.0329326976000015</v>
          </cell>
          <cell r="J120">
            <v>0.39706578801952797</v>
          </cell>
          <cell r="K120">
            <v>0</v>
          </cell>
          <cell r="L120">
            <v>0</v>
          </cell>
          <cell r="M120">
            <v>4.2291764901074638</v>
          </cell>
          <cell r="N120">
            <v>2.2022247777090898</v>
          </cell>
          <cell r="O120">
            <v>0.46713858921101747</v>
          </cell>
        </row>
        <row r="121">
          <cell r="E121">
            <v>46.713858921101902</v>
          </cell>
          <cell r="F121">
            <v>26.942862378082197</v>
          </cell>
          <cell r="G121">
            <v>5.4424582003726023</v>
          </cell>
          <cell r="H121">
            <v>0</v>
          </cell>
          <cell r="I121">
            <v>7.0329326976000015</v>
          </cell>
          <cell r="J121">
            <v>0.39706578801952797</v>
          </cell>
          <cell r="K121">
            <v>0</v>
          </cell>
          <cell r="L121">
            <v>0</v>
          </cell>
          <cell r="M121">
            <v>4.2291764901074638</v>
          </cell>
          <cell r="N121">
            <v>2.2022247777090898</v>
          </cell>
          <cell r="O121">
            <v>0.46713858921101747</v>
          </cell>
        </row>
        <row r="122">
          <cell r="E122">
            <v>44.823818393633367</v>
          </cell>
          <cell r="F122">
            <v>25.645613448767126</v>
          </cell>
          <cell r="G122">
            <v>5.1804139166509593</v>
          </cell>
          <cell r="H122">
            <v>0</v>
          </cell>
          <cell r="I122">
            <v>7.0329326976000015</v>
          </cell>
          <cell r="J122">
            <v>0.37794780563340252</v>
          </cell>
          <cell r="K122">
            <v>0</v>
          </cell>
          <cell r="L122">
            <v>0</v>
          </cell>
          <cell r="M122">
            <v>4.0255494739171045</v>
          </cell>
          <cell r="N122">
            <v>2.1131228671284301</v>
          </cell>
          <cell r="O122">
            <v>0.44823818393633702</v>
          </cell>
        </row>
        <row r="123">
          <cell r="E123">
            <v>43.689794077152229</v>
          </cell>
          <cell r="F123">
            <v>24.867264091178086</v>
          </cell>
          <cell r="G123">
            <v>5.0231873464179726</v>
          </cell>
          <cell r="H123">
            <v>0</v>
          </cell>
          <cell r="I123">
            <v>7.0329326976000015</v>
          </cell>
          <cell r="J123">
            <v>0.36647701620172735</v>
          </cell>
          <cell r="K123">
            <v>0</v>
          </cell>
          <cell r="L123">
            <v>0</v>
          </cell>
          <cell r="M123">
            <v>3.9033732642028891</v>
          </cell>
          <cell r="N123">
            <v>2.0596617207800336</v>
          </cell>
          <cell r="O123">
            <v>0.43689794077152327</v>
          </cell>
        </row>
        <row r="124">
          <cell r="E124">
            <v>42.933777866164817</v>
          </cell>
          <cell r="F124">
            <v>24.348364519452062</v>
          </cell>
          <cell r="G124">
            <v>4.9183696329293163</v>
          </cell>
          <cell r="H124">
            <v>0</v>
          </cell>
          <cell r="I124">
            <v>7.0329326976000015</v>
          </cell>
          <cell r="J124">
            <v>0.35882982324727719</v>
          </cell>
          <cell r="K124">
            <v>0</v>
          </cell>
          <cell r="L124">
            <v>0</v>
          </cell>
          <cell r="M124">
            <v>3.8219224577267461</v>
          </cell>
          <cell r="N124">
            <v>2.02402095654777</v>
          </cell>
          <cell r="O124">
            <v>0.42933777866164746</v>
          </cell>
        </row>
        <row r="125">
          <cell r="E125">
            <v>3.6272060268897435</v>
          </cell>
          <cell r="F125">
            <v>2.0955559627397262</v>
          </cell>
          <cell r="G125">
            <v>0.42330230447342465</v>
          </cell>
          <cell r="H125">
            <v>0</v>
          </cell>
          <cell r="I125">
            <v>0.54126000000000007</v>
          </cell>
          <cell r="J125">
            <v>3.0882894623741063E-2</v>
          </cell>
          <cell r="K125">
            <v>0</v>
          </cell>
          <cell r="L125">
            <v>0</v>
          </cell>
          <cell r="M125">
            <v>0.32893594923058056</v>
          </cell>
          <cell r="N125">
            <v>0.17099685555337363</v>
          </cell>
          <cell r="O125">
            <v>3.6272060268897233E-2</v>
          </cell>
        </row>
        <row r="128">
          <cell r="E128">
            <v>15.657785791392843</v>
          </cell>
          <cell r="F128">
            <v>9.6462099872146112</v>
          </cell>
          <cell r="G128">
            <v>1.9485344174173513</v>
          </cell>
          <cell r="H128">
            <v>0</v>
          </cell>
          <cell r="I128">
            <v>1.5120018063360001</v>
          </cell>
          <cell r="J128">
            <v>0.14215935620452233</v>
          </cell>
          <cell r="K128">
            <v>0</v>
          </cell>
          <cell r="L128">
            <v>0</v>
          </cell>
          <cell r="M128">
            <v>1.5141496075693388</v>
          </cell>
          <cell r="N128">
            <v>0.7381527587370913</v>
          </cell>
          <cell r="O128">
            <v>0.15657785791392825</v>
          </cell>
        </row>
        <row r="129">
          <cell r="E129">
            <v>20.019417777858713</v>
          </cell>
          <cell r="F129">
            <v>12.639861362557077</v>
          </cell>
          <cell r="G129">
            <v>2.5532519952365296</v>
          </cell>
          <cell r="H129">
            <v>0</v>
          </cell>
          <cell r="I129">
            <v>1.5120018063360001</v>
          </cell>
          <cell r="J129">
            <v>0.18627777709558102</v>
          </cell>
          <cell r="K129">
            <v>0</v>
          </cell>
          <cell r="L129">
            <v>0</v>
          </cell>
          <cell r="M129">
            <v>1.9840581064701681</v>
          </cell>
          <cell r="N129">
            <v>0.94377255238476787</v>
          </cell>
          <cell r="O129">
            <v>0.20019417777858733</v>
          </cell>
        </row>
        <row r="131">
          <cell r="E131">
            <v>2.7309675962284525</v>
          </cell>
          <cell r="F131">
            <v>1.5134570842009136</v>
          </cell>
          <cell r="G131">
            <v>0.30571833100858453</v>
          </cell>
          <cell r="H131">
            <v>0</v>
          </cell>
          <cell r="I131">
            <v>0.49586772480000008</v>
          </cell>
          <cell r="J131">
            <v>2.2304312783812993E-2</v>
          </cell>
          <cell r="K131">
            <v>0</v>
          </cell>
          <cell r="L131">
            <v>0</v>
          </cell>
          <cell r="M131">
            <v>0.23756485222208601</v>
          </cell>
          <cell r="N131">
            <v>0.12874561525076988</v>
          </cell>
          <cell r="O131">
            <v>2.7309675962284813E-2</v>
          </cell>
        </row>
        <row r="132">
          <cell r="E132">
            <v>3.8456068816586177</v>
          </cell>
          <cell r="F132">
            <v>2.2785013245662107</v>
          </cell>
          <cell r="G132">
            <v>0.46025726756237445</v>
          </cell>
          <cell r="H132">
            <v>0</v>
          </cell>
          <cell r="I132">
            <v>0.49586772480000008</v>
          </cell>
          <cell r="J132">
            <v>3.3579020344861321E-2</v>
          </cell>
          <cell r="K132">
            <v>0</v>
          </cell>
          <cell r="L132">
            <v>0</v>
          </cell>
          <cell r="M132">
            <v>0.35765257971896458</v>
          </cell>
          <cell r="N132">
            <v>0.18129289584962055</v>
          </cell>
          <cell r="O132">
            <v>3.8456068816586253E-2</v>
          </cell>
        </row>
        <row r="133">
          <cell r="E133">
            <v>3.8213755928449173</v>
          </cell>
          <cell r="F133">
            <v>2.2618699280365302</v>
          </cell>
          <cell r="G133">
            <v>0.45689772546337898</v>
          </cell>
          <cell r="H133">
            <v>0</v>
          </cell>
          <cell r="I133">
            <v>0.49586772480000008</v>
          </cell>
          <cell r="J133">
            <v>3.3333918006577659E-2</v>
          </cell>
          <cell r="K133">
            <v>0</v>
          </cell>
          <cell r="L133">
            <v>0</v>
          </cell>
          <cell r="M133">
            <v>0.35504197694729328</v>
          </cell>
          <cell r="N133">
            <v>0.18015056366268897</v>
          </cell>
          <cell r="O133">
            <v>3.8213755928449021E-2</v>
          </cell>
        </row>
        <row r="134">
          <cell r="E134">
            <v>3.700219148776422</v>
          </cell>
          <cell r="F134">
            <v>2.1787129453881282</v>
          </cell>
          <cell r="G134">
            <v>0.4401000149684019</v>
          </cell>
          <cell r="H134">
            <v>0</v>
          </cell>
          <cell r="I134">
            <v>0.49586772480000008</v>
          </cell>
          <cell r="J134">
            <v>3.2108406315159363E-2</v>
          </cell>
          <cell r="K134">
            <v>0</v>
          </cell>
          <cell r="L134">
            <v>0</v>
          </cell>
          <cell r="M134">
            <v>0.34198896308893695</v>
          </cell>
          <cell r="N134">
            <v>0.17443890272803134</v>
          </cell>
          <cell r="O134">
            <v>3.7002191487763979E-2</v>
          </cell>
        </row>
        <row r="135">
          <cell r="E135">
            <v>2.5855798633462559</v>
          </cell>
          <cell r="F135">
            <v>1.4136687050228312</v>
          </cell>
          <cell r="G135">
            <v>0.28556107841461187</v>
          </cell>
          <cell r="H135">
            <v>0</v>
          </cell>
          <cell r="I135">
            <v>0.49586772480000008</v>
          </cell>
          <cell r="J135">
            <v>2.0833698754111035E-2</v>
          </cell>
          <cell r="K135">
            <v>0</v>
          </cell>
          <cell r="L135">
            <v>0</v>
          </cell>
          <cell r="M135">
            <v>0.22190123559205827</v>
          </cell>
          <cell r="N135">
            <v>0.12189162212918063</v>
          </cell>
          <cell r="O135">
            <v>2.5855798633462542E-2</v>
          </cell>
        </row>
        <row r="136">
          <cell r="E136">
            <v>4.6694707013243928</v>
          </cell>
          <cell r="F136">
            <v>2.8439688065753428</v>
          </cell>
          <cell r="G136">
            <v>0.57448169892821921</v>
          </cell>
          <cell r="H136">
            <v>0</v>
          </cell>
          <cell r="I136">
            <v>0.49586772480000008</v>
          </cell>
          <cell r="J136">
            <v>4.1912499846505726E-2</v>
          </cell>
          <cell r="K136">
            <v>0</v>
          </cell>
          <cell r="L136">
            <v>0</v>
          </cell>
          <cell r="M136">
            <v>0.44641307395578794</v>
          </cell>
          <cell r="N136">
            <v>0.22013219020529282</v>
          </cell>
          <cell r="O136">
            <v>4.6694707013243714E-2</v>
          </cell>
        </row>
        <row r="137">
          <cell r="E137">
            <v>2.076722798258571</v>
          </cell>
          <cell r="F137">
            <v>1.0644093778995434</v>
          </cell>
          <cell r="G137">
            <v>0.21501069433570777</v>
          </cell>
          <cell r="H137">
            <v>0</v>
          </cell>
          <cell r="I137">
            <v>0.49586772480000008</v>
          </cell>
          <cell r="J137">
            <v>1.5686549650154192E-2</v>
          </cell>
          <cell r="K137">
            <v>0</v>
          </cell>
          <cell r="L137">
            <v>0</v>
          </cell>
          <cell r="M137">
            <v>0.16707857738696155</v>
          </cell>
          <cell r="N137">
            <v>9.7902646203618354E-2</v>
          </cell>
          <cell r="O137">
            <v>2.0767227982585724E-2</v>
          </cell>
        </row>
        <row r="138">
          <cell r="E138">
            <v>2.4886547080914592</v>
          </cell>
          <cell r="F138">
            <v>1.3471431189041099</v>
          </cell>
          <cell r="G138">
            <v>0.27212291001863015</v>
          </cell>
          <cell r="H138">
            <v>0</v>
          </cell>
          <cell r="I138">
            <v>0.49586772480000008</v>
          </cell>
          <cell r="J138">
            <v>1.9853289400976401E-2</v>
          </cell>
          <cell r="K138">
            <v>0</v>
          </cell>
          <cell r="L138">
            <v>0</v>
          </cell>
          <cell r="M138">
            <v>0.21145882450537321</v>
          </cell>
          <cell r="N138">
            <v>0.1173222933814545</v>
          </cell>
          <cell r="O138">
            <v>2.4886547080914739E-2</v>
          </cell>
        </row>
        <row r="139">
          <cell r="E139">
            <v>1.4399696744852144</v>
          </cell>
          <cell r="F139">
            <v>0.89809541260273973</v>
          </cell>
          <cell r="G139">
            <v>0.18141527334575339</v>
          </cell>
          <cell r="H139">
            <v>0</v>
          </cell>
          <cell r="I139">
            <v>0.12396693120000002</v>
          </cell>
          <cell r="J139">
            <v>1.32355262673176E-2</v>
          </cell>
          <cell r="K139">
            <v>0</v>
          </cell>
          <cell r="L139">
            <v>0</v>
          </cell>
          <cell r="M139">
            <v>0.14097254967024878</v>
          </cell>
          <cell r="N139">
            <v>6.7884284654302976E-2</v>
          </cell>
          <cell r="O139">
            <v>1.4399696744852121E-2</v>
          </cell>
        </row>
        <row r="140">
          <cell r="E140">
            <v>3.5980532601986988</v>
          </cell>
          <cell r="F140">
            <v>2.3949211002739732</v>
          </cell>
          <cell r="G140">
            <v>0.48377406225534253</v>
          </cell>
          <cell r="H140">
            <v>0</v>
          </cell>
          <cell r="I140">
            <v>6.1059414314038322E-2</v>
          </cell>
          <cell r="J140">
            <v>7.6768840794755974E-2</v>
          </cell>
          <cell r="K140">
            <v>0</v>
          </cell>
          <cell r="L140">
            <v>0</v>
          </cell>
          <cell r="M140">
            <v>0.37592679912066351</v>
          </cell>
          <cell r="N140">
            <v>0.16962251083793867</v>
          </cell>
          <cell r="O140">
            <v>3.5980532601986963E-2</v>
          </cell>
        </row>
        <row r="144">
          <cell r="E144">
            <v>1.0599879825960519</v>
          </cell>
          <cell r="F144">
            <v>0.71847633008219181</v>
          </cell>
          <cell r="G144">
            <v>0.14513221867660273</v>
          </cell>
          <cell r="H144">
            <v>0</v>
          </cell>
          <cell r="I144">
            <v>0</v>
          </cell>
          <cell r="J144">
            <v>2.3030652238426787E-2</v>
          </cell>
          <cell r="K144">
            <v>0</v>
          </cell>
          <cell r="L144">
            <v>0</v>
          </cell>
          <cell r="M144">
            <v>0.11277803973619903</v>
          </cell>
          <cell r="N144">
            <v>4.9970862036671025E-2</v>
          </cell>
          <cell r="O144">
            <v>1.0599879825960556E-2</v>
          </cell>
        </row>
        <row r="145">
          <cell r="E145">
            <v>1.0599879825960519</v>
          </cell>
          <cell r="F145">
            <v>0.71847633008219181</v>
          </cell>
          <cell r="G145">
            <v>0.14513221867660273</v>
          </cell>
          <cell r="H145">
            <v>0</v>
          </cell>
          <cell r="I145">
            <v>0</v>
          </cell>
          <cell r="J145">
            <v>2.3030652238426787E-2</v>
          </cell>
          <cell r="K145">
            <v>0</v>
          </cell>
          <cell r="L145">
            <v>0</v>
          </cell>
          <cell r="M145">
            <v>0.11277803973619903</v>
          </cell>
          <cell r="N145">
            <v>4.9970862036671025E-2</v>
          </cell>
          <cell r="O145">
            <v>1.0599879825960556E-2</v>
          </cell>
        </row>
        <row r="148">
          <cell r="E148">
            <v>4.711057700426899</v>
          </cell>
          <cell r="F148">
            <v>3.1932281336986308</v>
          </cell>
          <cell r="G148">
            <v>0.64503208300712334</v>
          </cell>
          <cell r="H148">
            <v>0</v>
          </cell>
          <cell r="I148">
            <v>0</v>
          </cell>
          <cell r="J148">
            <v>0.10235845439300796</v>
          </cell>
          <cell r="K148">
            <v>0</v>
          </cell>
          <cell r="L148">
            <v>0</v>
          </cell>
          <cell r="M148">
            <v>0.50123573216088468</v>
          </cell>
          <cell r="N148">
            <v>0.22209272016298237</v>
          </cell>
          <cell r="O148">
            <v>4.7110577004269204E-2</v>
          </cell>
        </row>
        <row r="149">
          <cell r="E149">
            <v>7.0665865506403449</v>
          </cell>
          <cell r="F149">
            <v>4.7898422005479464</v>
          </cell>
          <cell r="G149">
            <v>0.96754812451068506</v>
          </cell>
          <cell r="H149">
            <v>0</v>
          </cell>
          <cell r="I149">
            <v>0</v>
          </cell>
          <cell r="J149">
            <v>0.15353768158951195</v>
          </cell>
          <cell r="K149">
            <v>0</v>
          </cell>
          <cell r="L149">
            <v>0</v>
          </cell>
          <cell r="M149">
            <v>0.75185359824132703</v>
          </cell>
          <cell r="N149">
            <v>0.33313908024447353</v>
          </cell>
          <cell r="O149">
            <v>7.0665865506402956E-2</v>
          </cell>
        </row>
        <row r="153">
          <cell r="E153">
            <v>33.089571943474645</v>
          </cell>
          <cell r="F153">
            <v>22.428626177168958</v>
          </cell>
          <cell r="G153">
            <v>4.5305824877881289</v>
          </cell>
          <cell r="H153">
            <v>0</v>
          </cell>
          <cell r="I153">
            <v>0</v>
          </cell>
          <cell r="J153">
            <v>0.71894628680803219</v>
          </cell>
          <cell r="K153">
            <v>0</v>
          </cell>
          <cell r="L153">
            <v>0</v>
          </cell>
          <cell r="M153">
            <v>3.5205843092252622</v>
          </cell>
          <cell r="N153">
            <v>1.559936963049519</v>
          </cell>
          <cell r="O153">
            <v>0.33089571943474766</v>
          </cell>
        </row>
        <row r="154">
          <cell r="E154">
            <v>45.498161422277626</v>
          </cell>
          <cell r="F154">
            <v>30.839360993607311</v>
          </cell>
          <cell r="G154">
            <v>6.2295509207086761</v>
          </cell>
          <cell r="H154">
            <v>0</v>
          </cell>
          <cell r="I154">
            <v>0</v>
          </cell>
          <cell r="J154">
            <v>0.98855114436104419</v>
          </cell>
          <cell r="K154">
            <v>0</v>
          </cell>
          <cell r="L154">
            <v>0</v>
          </cell>
          <cell r="M154">
            <v>4.8408034251847338</v>
          </cell>
          <cell r="N154">
            <v>2.1449133241930882</v>
          </cell>
          <cell r="O154">
            <v>0.45498161422277916</v>
          </cell>
        </row>
        <row r="155">
          <cell r="E155">
            <v>53.770554408146296</v>
          </cell>
          <cell r="F155">
            <v>36.446517537899553</v>
          </cell>
          <cell r="G155">
            <v>7.3621965426557097</v>
          </cell>
          <cell r="H155">
            <v>0</v>
          </cell>
          <cell r="I155">
            <v>0</v>
          </cell>
          <cell r="J155">
            <v>1.1682877160630523</v>
          </cell>
          <cell r="K155">
            <v>0</v>
          </cell>
          <cell r="L155">
            <v>0</v>
          </cell>
          <cell r="M155">
            <v>5.7209495024910497</v>
          </cell>
          <cell r="N155">
            <v>2.5348975649554681</v>
          </cell>
          <cell r="O155">
            <v>0.53770554408146376</v>
          </cell>
        </row>
        <row r="156">
          <cell r="E156">
            <v>6.3697425991188696</v>
          </cell>
          <cell r="F156">
            <v>4.3175105391050241</v>
          </cell>
          <cell r="G156">
            <v>0.87213712889921469</v>
          </cell>
          <cell r="H156">
            <v>0</v>
          </cell>
          <cell r="I156">
            <v>0</v>
          </cell>
          <cell r="J156">
            <v>0.13839716021054618</v>
          </cell>
          <cell r="K156">
            <v>0</v>
          </cell>
          <cell r="L156">
            <v>0</v>
          </cell>
          <cell r="M156">
            <v>0.67771247952586289</v>
          </cell>
          <cell r="N156">
            <v>0.30028786538703245</v>
          </cell>
          <cell r="O156">
            <v>6.3697425991189216E-2</v>
          </cell>
        </row>
        <row r="157">
          <cell r="E157">
            <v>5.2638060435573228</v>
          </cell>
          <cell r="F157">
            <v>1.7462966356164384</v>
          </cell>
          <cell r="G157">
            <v>0.35275192039452052</v>
          </cell>
          <cell r="H157">
            <v>2.5338780000000001</v>
          </cell>
          <cell r="I157">
            <v>0</v>
          </cell>
          <cell r="J157">
            <v>5.5977279746176223E-2</v>
          </cell>
          <cell r="K157">
            <v>0</v>
          </cell>
          <cell r="L157">
            <v>0</v>
          </cell>
          <cell r="M157">
            <v>0.27411329102548376</v>
          </cell>
          <cell r="N157">
            <v>0.248150856339131</v>
          </cell>
          <cell r="O157">
            <v>5.2638060435573376E-2</v>
          </cell>
        </row>
        <row r="158">
          <cell r="E158">
            <v>3.2178206614523011</v>
          </cell>
          <cell r="F158">
            <v>2.1810888591780828</v>
          </cell>
          <cell r="G158">
            <v>0.44057994955397267</v>
          </cell>
          <cell r="H158">
            <v>0</v>
          </cell>
          <cell r="I158">
            <v>0</v>
          </cell>
          <cell r="J158">
            <v>6.9914480009509908E-2</v>
          </cell>
          <cell r="K158">
            <v>0</v>
          </cell>
          <cell r="L158">
            <v>0</v>
          </cell>
          <cell r="M158">
            <v>0.34236190634203284</v>
          </cell>
          <cell r="N158">
            <v>0.15169725975417989</v>
          </cell>
          <cell r="O158">
            <v>3.2178206614523218E-2</v>
          </cell>
        </row>
        <row r="159">
          <cell r="E159">
            <v>110.41541485375541</v>
          </cell>
          <cell r="F159">
            <v>74.841284383561657</v>
          </cell>
          <cell r="G159">
            <v>15.117939445479454</v>
          </cell>
          <cell r="H159">
            <v>0</v>
          </cell>
          <cell r="I159">
            <v>0</v>
          </cell>
          <cell r="J159">
            <v>2.3990262748361242</v>
          </cell>
          <cell r="K159">
            <v>0</v>
          </cell>
          <cell r="L159">
            <v>0</v>
          </cell>
          <cell r="M159">
            <v>11.747712472520734</v>
          </cell>
          <cell r="N159">
            <v>5.2052981288198978</v>
          </cell>
          <cell r="O159">
            <v>1.1041541485375603</v>
          </cell>
        </row>
        <row r="160">
          <cell r="E160">
            <v>0.61975629692567136</v>
          </cell>
          <cell r="F160">
            <v>0.42008045097826013</v>
          </cell>
          <cell r="G160">
            <v>8.485625109760854E-2</v>
          </cell>
          <cell r="H160">
            <v>0</v>
          </cell>
          <cell r="I160">
            <v>0</v>
          </cell>
          <cell r="J160">
            <v>1.3465616574362356E-2</v>
          </cell>
          <cell r="K160">
            <v>0</v>
          </cell>
          <cell r="L160">
            <v>0</v>
          </cell>
          <cell r="M160">
            <v>6.5939332736830669E-2</v>
          </cell>
          <cell r="N160">
            <v>2.9217082569353084E-2</v>
          </cell>
          <cell r="O160">
            <v>6.1975629692566647E-3</v>
          </cell>
        </row>
        <row r="161">
          <cell r="E161">
            <v>26.499699564901299</v>
          </cell>
          <cell r="F161">
            <v>17.961908252054794</v>
          </cell>
          <cell r="G161">
            <v>3.6283054669150681</v>
          </cell>
          <cell r="H161">
            <v>0</v>
          </cell>
          <cell r="I161">
            <v>0</v>
          </cell>
          <cell r="J161">
            <v>0.57576630596066969</v>
          </cell>
          <cell r="K161">
            <v>0</v>
          </cell>
          <cell r="L161">
            <v>0</v>
          </cell>
          <cell r="M161">
            <v>2.8194509934049758</v>
          </cell>
          <cell r="N161">
            <v>1.2492715509167756</v>
          </cell>
          <cell r="O161">
            <v>0.26499699564901391</v>
          </cell>
        </row>
        <row r="162">
          <cell r="E162">
            <v>6.8304761037707523E-2</v>
          </cell>
          <cell r="F162">
            <v>4.6298028697760417E-2</v>
          </cell>
          <cell r="G162">
            <v>9.3522017969476026E-3</v>
          </cell>
          <cell r="H162">
            <v>0</v>
          </cell>
          <cell r="I162">
            <v>0</v>
          </cell>
          <cell r="J162">
            <v>1.484076445692852E-3</v>
          </cell>
          <cell r="K162">
            <v>0</v>
          </cell>
          <cell r="L162">
            <v>0</v>
          </cell>
          <cell r="M162">
            <v>7.2673248951519286E-3</v>
          </cell>
          <cell r="N162">
            <v>3.22008159177764E-3</v>
          </cell>
          <cell r="O162">
            <v>6.830476103770744E-4</v>
          </cell>
        </row>
        <row r="163">
          <cell r="E163">
            <v>6717.8061819055883</v>
          </cell>
          <cell r="F163">
            <v>2146.3694728767123</v>
          </cell>
          <cell r="G163">
            <v>433.56663352109587</v>
          </cell>
          <cell r="H163">
            <v>3381.1227520000002</v>
          </cell>
          <cell r="I163">
            <v>0</v>
          </cell>
          <cell r="J163">
            <v>35.960622772136425</v>
          </cell>
          <cell r="K163">
            <v>0</v>
          </cell>
          <cell r="L163">
            <v>0</v>
          </cell>
          <cell r="M163">
            <v>336.91206176961043</v>
          </cell>
          <cell r="N163">
            <v>316.69657714697775</v>
          </cell>
          <cell r="O163">
            <v>67.178061819055984</v>
          </cell>
        </row>
        <row r="164">
          <cell r="E164">
            <v>0.3770671593523961</v>
          </cell>
          <cell r="F164">
            <v>0.12047466362430043</v>
          </cell>
          <cell r="G164">
            <v>2.4335882052108685E-2</v>
          </cell>
          <cell r="H164">
            <v>0.18978075833035601</v>
          </cell>
          <cell r="I164">
            <v>0</v>
          </cell>
          <cell r="J164">
            <v>2.0184520824306114E-3</v>
          </cell>
          <cell r="K164">
            <v>0</v>
          </cell>
          <cell r="L164">
            <v>0</v>
          </cell>
          <cell r="M164">
            <v>1.8910708443063477E-2</v>
          </cell>
          <cell r="N164">
            <v>1.7776023226612959E-2</v>
          </cell>
          <cell r="O164">
            <v>3.7706715935239554E-3</v>
          </cell>
        </row>
        <row r="165">
          <cell r="E165">
            <v>261.62273510824781</v>
          </cell>
          <cell r="F165">
            <v>7.1515005077625577</v>
          </cell>
          <cell r="G165">
            <v>1.4446031025680366</v>
          </cell>
          <cell r="H165">
            <v>0</v>
          </cell>
          <cell r="I165">
            <v>236.72496144000004</v>
          </cell>
          <cell r="J165">
            <v>0.22924028848434072</v>
          </cell>
          <cell r="K165">
            <v>0</v>
          </cell>
          <cell r="L165">
            <v>0</v>
          </cell>
          <cell r="M165">
            <v>1.1225591918186477</v>
          </cell>
          <cell r="N165">
            <v>12.333643226531683</v>
          </cell>
          <cell r="O165">
            <v>2.6162273510825003</v>
          </cell>
        </row>
        <row r="166">
          <cell r="E166">
            <v>240.16210024335274</v>
          </cell>
          <cell r="F166">
            <v>37.025923714143076</v>
          </cell>
          <cell r="G166">
            <v>7.4792365902569005</v>
          </cell>
          <cell r="H166">
            <v>0</v>
          </cell>
          <cell r="I166">
            <v>174.93463292800001</v>
          </cell>
          <cell r="J166">
            <v>1.1868604951389261</v>
          </cell>
          <cell r="K166">
            <v>0</v>
          </cell>
          <cell r="L166">
            <v>0</v>
          </cell>
          <cell r="M166">
            <v>5.8118979304793683</v>
          </cell>
          <cell r="N166">
            <v>11.321927582900916</v>
          </cell>
          <cell r="O166">
            <v>2.4016210024335294</v>
          </cell>
        </row>
        <row r="168">
          <cell r="E168">
            <v>44.515814755205717</v>
          </cell>
          <cell r="F168">
            <v>30.173511153972605</v>
          </cell>
          <cell r="G168">
            <v>6.0950492531024656</v>
          </cell>
          <cell r="H168">
            <v>0</v>
          </cell>
          <cell r="I168">
            <v>0</v>
          </cell>
          <cell r="J168">
            <v>0.96720742647143065</v>
          </cell>
          <cell r="K168">
            <v>0</v>
          </cell>
          <cell r="L168">
            <v>0</v>
          </cell>
          <cell r="M168">
            <v>4.7362860785046088</v>
          </cell>
          <cell r="N168">
            <v>2.0986026956025556</v>
          </cell>
          <cell r="O168">
            <v>0.44515814755205613</v>
          </cell>
        </row>
        <row r="171">
          <cell r="E171">
            <v>10.610921367445897</v>
          </cell>
          <cell r="F171">
            <v>7.1922474292602763</v>
          </cell>
          <cell r="G171">
            <v>1.4528339807105757</v>
          </cell>
          <cell r="H171">
            <v>0</v>
          </cell>
          <cell r="I171">
            <v>0</v>
          </cell>
          <cell r="J171">
            <v>0.23054642501175157</v>
          </cell>
          <cell r="K171">
            <v>0</v>
          </cell>
          <cell r="L171">
            <v>0</v>
          </cell>
          <cell r="M171">
            <v>1.1289551686092427</v>
          </cell>
          <cell r="N171">
            <v>0.50022915017959235</v>
          </cell>
          <cell r="O171">
            <v>0.10610921367445826</v>
          </cell>
        </row>
        <row r="173">
          <cell r="E173">
            <v>10.610921367445897</v>
          </cell>
          <cell r="F173">
            <v>7.1922474292602763</v>
          </cell>
          <cell r="G173">
            <v>1.4528339807105757</v>
          </cell>
          <cell r="H173">
            <v>0</v>
          </cell>
          <cell r="I173">
            <v>0</v>
          </cell>
          <cell r="J173">
            <v>0.23054642501175157</v>
          </cell>
          <cell r="K173">
            <v>0</v>
          </cell>
          <cell r="L173">
            <v>0</v>
          </cell>
          <cell r="M173">
            <v>1.1289551686092427</v>
          </cell>
          <cell r="N173">
            <v>0.50022915017959235</v>
          </cell>
          <cell r="O173">
            <v>0.10610921367445826</v>
          </cell>
        </row>
        <row r="175">
          <cell r="E175">
            <v>27.397232773174451</v>
          </cell>
          <cell r="F175">
            <v>2.5944978586301373</v>
          </cell>
          <cell r="G175">
            <v>0.52408856744328769</v>
          </cell>
          <cell r="H175">
            <v>0</v>
          </cell>
          <cell r="I175">
            <v>22.222669912058876</v>
          </cell>
          <cell r="J175">
            <v>8.3166244194318964E-2</v>
          </cell>
          <cell r="K175">
            <v>0</v>
          </cell>
          <cell r="L175">
            <v>0</v>
          </cell>
          <cell r="M175">
            <v>0.40725403238071878</v>
          </cell>
          <cell r="N175">
            <v>1.2915838307353669</v>
          </cell>
          <cell r="O175">
            <v>0.27397232773174435</v>
          </cell>
        </row>
        <row r="180">
          <cell r="E180">
            <v>698.56152464142588</v>
          </cell>
          <cell r="F180">
            <v>473.4958592000001</v>
          </cell>
          <cell r="G180">
            <v>95.646163558400019</v>
          </cell>
          <cell r="H180">
            <v>0</v>
          </cell>
          <cell r="I180">
            <v>0</v>
          </cell>
          <cell r="J180">
            <v>15.177839565463213</v>
          </cell>
          <cell r="K180">
            <v>0</v>
          </cell>
          <cell r="L180">
            <v>0</v>
          </cell>
          <cell r="M180">
            <v>74.323860909481169</v>
          </cell>
          <cell r="N180">
            <v>32.932186161667225</v>
          </cell>
          <cell r="O180">
            <v>6.9856152464142269</v>
          </cell>
        </row>
        <row r="181">
          <cell r="E181">
            <v>167.57028935845094</v>
          </cell>
          <cell r="F181">
            <v>113.58174668566211</v>
          </cell>
          <cell r="G181">
            <v>22.943512830503742</v>
          </cell>
          <cell r="H181">
            <v>0</v>
          </cell>
          <cell r="I181">
            <v>0</v>
          </cell>
          <cell r="J181">
            <v>3.6408460502120104</v>
          </cell>
          <cell r="K181">
            <v>0</v>
          </cell>
          <cell r="L181">
            <v>0</v>
          </cell>
          <cell r="M181">
            <v>17.828738685875869</v>
          </cell>
          <cell r="N181">
            <v>7.8997422126126864</v>
          </cell>
          <cell r="O181">
            <v>1.6757028935844938</v>
          </cell>
        </row>
        <row r="182">
          <cell r="E182">
            <v>41.087021247864151</v>
          </cell>
          <cell r="F182">
            <v>30.326177519052202</v>
          </cell>
          <cell r="G182">
            <v>6.1258878588485439</v>
          </cell>
          <cell r="H182">
            <v>0.98482975083870794</v>
          </cell>
          <cell r="I182">
            <v>0.13901535897768286</v>
          </cell>
          <cell r="J182">
            <v>0.17245712709407537</v>
          </cell>
          <cell r="K182">
            <v>0</v>
          </cell>
          <cell r="L182">
            <v>0</v>
          </cell>
          <cell r="M182">
            <v>1.0280617875168498</v>
          </cell>
          <cell r="N182">
            <v>1.9388214701164035</v>
          </cell>
          <cell r="O182">
            <v>0.37177037541968005</v>
          </cell>
        </row>
        <row r="183">
          <cell r="E183">
            <v>0.44173055936524319</v>
          </cell>
          <cell r="F183">
            <v>0.28872104375525121</v>
          </cell>
          <cell r="G183">
            <v>5.8321650838560737E-2</v>
          </cell>
          <cell r="H183">
            <v>0</v>
          </cell>
          <cell r="I183">
            <v>1.9871077813171198E-2</v>
          </cell>
          <cell r="J183">
            <v>4.2549765926043238E-3</v>
          </cell>
          <cell r="K183">
            <v>0</v>
          </cell>
          <cell r="L183">
            <v>0</v>
          </cell>
          <cell r="M183">
            <v>4.5320064116213317E-2</v>
          </cell>
          <cell r="N183">
            <v>2.0824440655790036E-2</v>
          </cell>
          <cell r="O183">
            <v>4.4173055936524005E-3</v>
          </cell>
        </row>
        <row r="185">
          <cell r="E185">
            <v>2.4759444463456557</v>
          </cell>
          <cell r="F185">
            <v>0.7983070334246577</v>
          </cell>
          <cell r="G185">
            <v>0.16125802075178083</v>
          </cell>
          <cell r="H185">
            <v>0</v>
          </cell>
          <cell r="I185">
            <v>1.2378230071001997</v>
          </cell>
          <cell r="J185">
            <v>1.1764912237615643E-2</v>
          </cell>
          <cell r="K185">
            <v>0</v>
          </cell>
          <cell r="L185">
            <v>0</v>
          </cell>
          <cell r="M185">
            <v>0.12530893304022117</v>
          </cell>
          <cell r="N185">
            <v>0.11672309532772376</v>
          </cell>
          <cell r="O185">
            <v>2.4759444463456647E-2</v>
          </cell>
        </row>
        <row r="187">
          <cell r="E187">
            <v>0.39422356489859972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0.39422356489859972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9">
          <cell r="E189">
            <v>3280.6293871676653</v>
          </cell>
          <cell r="F189">
            <v>2042.0268346915068</v>
          </cell>
          <cell r="G189">
            <v>412.48942060768434</v>
          </cell>
          <cell r="H189">
            <v>2.3440214029444513</v>
          </cell>
          <cell r="I189">
            <v>286.63134749999995</v>
          </cell>
          <cell r="J189">
            <v>41.467870166441521</v>
          </cell>
          <cell r="K189">
            <v>0</v>
          </cell>
          <cell r="L189">
            <v>0</v>
          </cell>
          <cell r="M189">
            <v>308.20535638950724</v>
          </cell>
          <cell r="N189">
            <v>154.65824253790421</v>
          </cell>
          <cell r="O189">
            <v>32.806293871676644</v>
          </cell>
        </row>
        <row r="190">
          <cell r="E190">
            <v>8.3845542415493313</v>
          </cell>
          <cell r="F190">
            <v>3.8893503392551483</v>
          </cell>
          <cell r="G190">
            <v>0.78564876852953991</v>
          </cell>
          <cell r="H190">
            <v>5.5005750906522932E-2</v>
          </cell>
          <cell r="I190">
            <v>2.5722776964927303</v>
          </cell>
          <cell r="J190">
            <v>0.11017457963474202</v>
          </cell>
          <cell r="K190">
            <v>0</v>
          </cell>
          <cell r="L190">
            <v>0</v>
          </cell>
          <cell r="M190">
            <v>0.49297972149925684</v>
          </cell>
          <cell r="N190">
            <v>0.395271842815897</v>
          </cell>
          <cell r="O190">
            <v>8.3845542415494023E-2</v>
          </cell>
        </row>
        <row r="193">
          <cell r="E193">
            <v>25.443770349069283</v>
          </cell>
          <cell r="F193">
            <v>13.705044279652173</v>
          </cell>
          <cell r="G193">
            <v>2.7684189444897389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5.6895705116044661</v>
          </cell>
          <cell r="M193">
            <v>0</v>
          </cell>
          <cell r="N193">
            <v>2.7704587218187116</v>
          </cell>
          <cell r="O193">
            <v>0.51027789150418756</v>
          </cell>
        </row>
        <row r="195">
          <cell r="E195">
            <v>11.170131520920041</v>
          </cell>
          <cell r="F195">
            <v>4.5535285718092284</v>
          </cell>
          <cell r="G195">
            <v>0.91981277150546414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5.0584969478384885</v>
          </cell>
          <cell r="M195">
            <v>0</v>
          </cell>
          <cell r="N195">
            <v>0.52659191455765908</v>
          </cell>
          <cell r="O195">
            <v>0.11170131520920026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215"/>
  <sheetViews>
    <sheetView tabSelected="1" view="pageBreakPreview" topLeftCell="A168" zoomScale="85" zoomScaleNormal="85" zoomScaleSheetLayoutView="85" zoomScalePageLayoutView="55" workbookViewId="0">
      <selection activeCell="B235" sqref="B235"/>
    </sheetView>
  </sheetViews>
  <sheetFormatPr defaultRowHeight="15.75" outlineLevelRow="2" outlineLevelCol="1"/>
  <cols>
    <col min="2" max="2" width="93.28515625" style="189" customWidth="1"/>
    <col min="3" max="3" width="19" customWidth="1"/>
    <col min="4" max="4" width="16.7109375" customWidth="1"/>
    <col min="5" max="7" width="16.7109375" style="189" hidden="1" customWidth="1" outlineLevel="1"/>
    <col min="8" max="8" width="16.7109375" style="189" customWidth="1" collapsed="1"/>
    <col min="9" max="19" width="16.85546875" hidden="1" customWidth="1" outlineLevel="1"/>
    <col min="20" max="20" width="9.140625" hidden="1" customWidth="1" outlineLevel="1"/>
    <col min="21" max="21" width="9.140625" collapsed="1"/>
  </cols>
  <sheetData>
    <row r="1" spans="1:19" ht="39" customHeight="1">
      <c r="A1" s="399" t="s">
        <v>296</v>
      </c>
      <c r="B1" s="399"/>
      <c r="C1" s="399"/>
      <c r="D1" s="399"/>
      <c r="E1" s="399"/>
      <c r="F1" s="399"/>
      <c r="G1" s="399"/>
      <c r="H1" s="399"/>
    </row>
    <row r="2" spans="1:19" ht="42.75" customHeight="1">
      <c r="A2" s="1"/>
      <c r="B2" s="220" t="s">
        <v>288</v>
      </c>
      <c r="C2" s="400" t="str">
        <f>C202</f>
        <v>5 группа: 5-ти этажные дома с централизованными инженерными сетями</v>
      </c>
      <c r="D2" s="400"/>
      <c r="E2" s="400"/>
      <c r="F2" s="400"/>
      <c r="G2" s="400"/>
      <c r="H2" s="400"/>
    </row>
    <row r="3" spans="1:19" s="207" customFormat="1" ht="15" customHeight="1">
      <c r="B3" s="208" t="s">
        <v>277</v>
      </c>
      <c r="C3" s="208">
        <v>1989</v>
      </c>
      <c r="D3" s="208"/>
    </row>
    <row r="4" spans="1:19" s="207" customFormat="1" ht="15" customHeight="1">
      <c r="B4" s="208" t="s">
        <v>278</v>
      </c>
      <c r="C4" s="208">
        <v>3611.4</v>
      </c>
      <c r="D4" s="208"/>
    </row>
    <row r="5" spans="1:19" s="207" customFormat="1" ht="16.5" customHeight="1">
      <c r="B5" s="208" t="s">
        <v>279</v>
      </c>
      <c r="C5" s="208">
        <v>2733.1</v>
      </c>
      <c r="D5" s="208"/>
    </row>
    <row r="6" spans="1:19" s="207" customFormat="1" ht="16.5" customHeight="1">
      <c r="B6" s="208" t="s">
        <v>280</v>
      </c>
      <c r="C6" s="208">
        <v>0</v>
      </c>
      <c r="D6" s="208"/>
    </row>
    <row r="7" spans="1:19">
      <c r="A7" s="2"/>
      <c r="B7" s="3"/>
      <c r="C7" s="4"/>
      <c r="D7" s="5"/>
      <c r="E7" s="6"/>
      <c r="F7" s="3"/>
      <c r="G7" s="7"/>
      <c r="H7" s="8"/>
      <c r="K7" s="399"/>
      <c r="L7" s="399"/>
      <c r="M7" s="399"/>
      <c r="N7" s="399"/>
      <c r="O7" s="399"/>
      <c r="P7" s="399"/>
      <c r="Q7" s="399"/>
    </row>
    <row r="8" spans="1:19" ht="84" customHeight="1" thickBot="1">
      <c r="A8" s="401" t="s">
        <v>0</v>
      </c>
      <c r="B8" s="401"/>
      <c r="C8" s="401"/>
      <c r="D8" s="401"/>
      <c r="E8" s="401"/>
      <c r="F8" s="401"/>
      <c r="G8" s="401"/>
      <c r="H8" s="401"/>
    </row>
    <row r="9" spans="1:19" s="15" customFormat="1" ht="90" thickBot="1">
      <c r="A9" s="9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1" t="s">
        <v>6</v>
      </c>
      <c r="G9" s="10" t="s">
        <v>7</v>
      </c>
      <c r="H9" s="12" t="s">
        <v>8</v>
      </c>
      <c r="I9" s="13" t="s">
        <v>9</v>
      </c>
      <c r="J9" s="14" t="s">
        <v>10</v>
      </c>
      <c r="K9" s="14" t="s">
        <v>11</v>
      </c>
      <c r="L9" s="14" t="s">
        <v>12</v>
      </c>
      <c r="M9" s="14" t="s">
        <v>13</v>
      </c>
      <c r="N9" s="14" t="s">
        <v>14</v>
      </c>
      <c r="O9" s="14" t="s">
        <v>15</v>
      </c>
      <c r="P9" s="14" t="s">
        <v>16</v>
      </c>
      <c r="Q9" s="14" t="s">
        <v>17</v>
      </c>
      <c r="R9" s="14" t="s">
        <v>18</v>
      </c>
      <c r="S9" s="14" t="s">
        <v>19</v>
      </c>
    </row>
    <row r="10" spans="1:19" thickBot="1">
      <c r="A10" s="16">
        <v>1</v>
      </c>
      <c r="B10" s="17">
        <v>2</v>
      </c>
      <c r="C10" s="18">
        <v>3</v>
      </c>
      <c r="D10" s="18">
        <v>4</v>
      </c>
      <c r="E10" s="17">
        <v>5</v>
      </c>
      <c r="F10" s="19">
        <v>6</v>
      </c>
      <c r="G10" s="17">
        <v>7</v>
      </c>
      <c r="H10" s="20">
        <v>8</v>
      </c>
      <c r="I10" s="21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2">
        <v>16</v>
      </c>
      <c r="Q10" s="22">
        <v>17</v>
      </c>
      <c r="R10" s="22">
        <v>18</v>
      </c>
      <c r="S10" s="22">
        <v>19</v>
      </c>
    </row>
    <row r="11" spans="1:19" ht="89.25" customHeight="1" thickBot="1">
      <c r="A11" s="23" t="s">
        <v>20</v>
      </c>
      <c r="B11" s="224" t="s">
        <v>21</v>
      </c>
      <c r="C11" s="24"/>
      <c r="D11" s="25"/>
      <c r="E11" s="26"/>
      <c r="F11" s="19"/>
      <c r="G11" s="17"/>
      <c r="H11" s="27">
        <f>H12+H40</f>
        <v>0.40400000000000003</v>
      </c>
      <c r="I11" s="21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33.75" customHeight="1">
      <c r="A12" s="402" t="s">
        <v>22</v>
      </c>
      <c r="B12" s="225" t="s">
        <v>23</v>
      </c>
      <c r="C12" s="381"/>
      <c r="D12" s="28"/>
      <c r="E12" s="29"/>
      <c r="F12" s="356"/>
      <c r="G12" s="30"/>
      <c r="H12" s="347">
        <f>H13+H14+H17+H18+H19+H20+H21+H23+H24+H25+H26+H27</f>
        <v>0.24399999999999999</v>
      </c>
      <c r="I12" s="21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4.75" customHeight="1">
      <c r="A13" s="402"/>
      <c r="B13" s="226" t="s">
        <v>24</v>
      </c>
      <c r="C13" s="340" t="s">
        <v>25</v>
      </c>
      <c r="D13" s="31" t="s">
        <v>26</v>
      </c>
      <c r="E13" s="32">
        <f>[1]Расценки!E13</f>
        <v>226.64378930354331</v>
      </c>
      <c r="F13" s="33">
        <f>F203/1000</f>
        <v>98.559560000000005</v>
      </c>
      <c r="G13" s="34">
        <f>E13*F13</f>
        <v>22337.912150489938</v>
      </c>
      <c r="H13" s="227">
        <v>0.02</v>
      </c>
      <c r="I13" s="35">
        <f>$F13*[1]Расценки!F13</f>
        <v>15623.865254008304</v>
      </c>
      <c r="J13" s="36">
        <f>$F13*[1]Расценки!G13</f>
        <v>3156.0207813096772</v>
      </c>
      <c r="K13" s="36">
        <f>$F13*[1]Расценки!H13</f>
        <v>0</v>
      </c>
      <c r="L13" s="36">
        <f>$F13*[1]Расценки!I13</f>
        <v>0</v>
      </c>
      <c r="M13" s="36">
        <f>$F13*[1]Расценки!J13</f>
        <v>253.58462691305743</v>
      </c>
      <c r="N13" s="36">
        <f>$F13*[1]Расценки!K13</f>
        <v>0</v>
      </c>
      <c r="O13" s="36">
        <f>$F13*[1]Расценки!L13</f>
        <v>0</v>
      </c>
      <c r="P13" s="36">
        <f>$F13*[1]Расценки!M13</f>
        <v>2027.9893653737572</v>
      </c>
      <c r="Q13" s="36">
        <f>$F13*[1]Расценки!N13</f>
        <v>1053.0730013802399</v>
      </c>
      <c r="R13" s="36">
        <f>$F13*[1]Расценки!O13</f>
        <v>223.37912150489908</v>
      </c>
      <c r="S13" s="342">
        <f>SUM(I13:R13)</f>
        <v>22337.91215048993</v>
      </c>
    </row>
    <row r="14" spans="1:19" ht="23.25">
      <c r="A14" s="402"/>
      <c r="B14" s="228" t="s">
        <v>27</v>
      </c>
      <c r="C14" s="37" t="s">
        <v>25</v>
      </c>
      <c r="D14" s="31" t="s">
        <v>26</v>
      </c>
      <c r="E14" s="32">
        <f>[1]Расценки!E14</f>
        <v>842.64998587214814</v>
      </c>
      <c r="F14" s="354">
        <f>F13</f>
        <v>98.559560000000005</v>
      </c>
      <c r="G14" s="364">
        <f>E14*F14</f>
        <v>83051.211841565135</v>
      </c>
      <c r="H14" s="373">
        <v>7.0000000000000007E-2</v>
      </c>
      <c r="I14" s="35">
        <f>$F14*[1]Расценки!F14</f>
        <v>58088.729790543686</v>
      </c>
      <c r="J14" s="36">
        <f>$F14*[1]Расценки!G14</f>
        <v>11733.923417689824</v>
      </c>
      <c r="K14" s="36">
        <f>$F14*[1]Расценки!H14</f>
        <v>0</v>
      </c>
      <c r="L14" s="36">
        <f>$F14*[1]Расценки!I14</f>
        <v>0</v>
      </c>
      <c r="M14" s="36">
        <f>$F14*[1]Расценки!J14</f>
        <v>942.81463852290585</v>
      </c>
      <c r="N14" s="36">
        <f>$F14*[1]Расценки!K14</f>
        <v>0</v>
      </c>
      <c r="O14" s="36">
        <f>$F14*[1]Расценки!L14</f>
        <v>0</v>
      </c>
      <c r="P14" s="36">
        <f>$F14*[1]Расценки!M14</f>
        <v>7539.9604610049937</v>
      </c>
      <c r="Q14" s="36">
        <f>$F14*[1]Расценки!N14</f>
        <v>3915.2714153880711</v>
      </c>
      <c r="R14" s="36">
        <f>$F14*[1]Расценки!O14</f>
        <v>830.51211841565453</v>
      </c>
      <c r="S14" s="342">
        <f>SUM(I14:R14)</f>
        <v>83051.211841565135</v>
      </c>
    </row>
    <row r="15" spans="1:19" ht="23.25" customHeight="1">
      <c r="A15" s="402"/>
      <c r="B15" s="226" t="s">
        <v>28</v>
      </c>
      <c r="C15" s="404" t="s">
        <v>25</v>
      </c>
      <c r="D15" s="407" t="s">
        <v>29</v>
      </c>
      <c r="E15" s="387"/>
      <c r="F15" s="354"/>
      <c r="G15" s="38"/>
      <c r="H15" s="373"/>
      <c r="I15" s="39"/>
      <c r="J15" s="342"/>
      <c r="K15" s="39"/>
      <c r="L15" s="342"/>
      <c r="M15" s="39"/>
      <c r="N15" s="342"/>
      <c r="O15" s="39"/>
      <c r="P15" s="342"/>
      <c r="Q15" s="39"/>
      <c r="R15" s="342"/>
      <c r="S15" s="348"/>
    </row>
    <row r="16" spans="1:19" ht="15">
      <c r="A16" s="402"/>
      <c r="B16" s="229" t="s">
        <v>30</v>
      </c>
      <c r="C16" s="405"/>
      <c r="D16" s="408"/>
      <c r="E16" s="388"/>
      <c r="F16" s="355"/>
      <c r="G16" s="40"/>
      <c r="H16" s="367"/>
      <c r="I16" s="41"/>
      <c r="J16" s="343"/>
      <c r="K16" s="41"/>
      <c r="L16" s="343"/>
      <c r="M16" s="41"/>
      <c r="N16" s="343"/>
      <c r="O16" s="41"/>
      <c r="P16" s="343"/>
      <c r="Q16" s="41"/>
      <c r="R16" s="343"/>
      <c r="S16" s="349"/>
    </row>
    <row r="17" spans="1:19" ht="15" hidden="1" outlineLevel="1">
      <c r="A17" s="402"/>
      <c r="B17" s="230" t="s">
        <v>31</v>
      </c>
      <c r="C17" s="405"/>
      <c r="D17" s="408"/>
      <c r="E17" s="388">
        <f>[1]Расценки!E17</f>
        <v>1083.0776778166587</v>
      </c>
      <c r="F17" s="355"/>
      <c r="G17" s="40">
        <f>E17*F17</f>
        <v>0</v>
      </c>
      <c r="H17" s="367">
        <f>G17/$F$203/12</f>
        <v>0</v>
      </c>
      <c r="I17" s="41">
        <f>$F17*[1]Расценки!F17</f>
        <v>0</v>
      </c>
      <c r="J17" s="343">
        <f>$F17*[1]Расценки!G17</f>
        <v>0</v>
      </c>
      <c r="K17" s="41">
        <f>$F17*[1]Расценки!H17</f>
        <v>0</v>
      </c>
      <c r="L17" s="343">
        <f>$F17*[1]Расценки!I17</f>
        <v>0</v>
      </c>
      <c r="M17" s="41">
        <f>$F17*[1]Расценки!J17</f>
        <v>0</v>
      </c>
      <c r="N17" s="343">
        <f>$F17*[1]Расценки!K17</f>
        <v>0</v>
      </c>
      <c r="O17" s="41">
        <f>$F17*[1]Расценки!L17</f>
        <v>0</v>
      </c>
      <c r="P17" s="343">
        <f>$F17*[1]Расценки!M17</f>
        <v>0</v>
      </c>
      <c r="Q17" s="41">
        <f>$F17*[1]Расценки!N17</f>
        <v>0</v>
      </c>
      <c r="R17" s="343">
        <f>$F17*[1]Расценки!O17</f>
        <v>0</v>
      </c>
      <c r="S17" s="349">
        <f t="shared" ref="S17:S28" si="0">SUM(I17:R17)</f>
        <v>0</v>
      </c>
    </row>
    <row r="18" spans="1:19" ht="15" collapsed="1">
      <c r="A18" s="402"/>
      <c r="B18" s="230" t="s">
        <v>32</v>
      </c>
      <c r="C18" s="405"/>
      <c r="D18" s="408"/>
      <c r="E18" s="388">
        <f>[1]Расценки!E18</f>
        <v>886.15446366817503</v>
      </c>
      <c r="F18" s="355">
        <v>33.261000000000003</v>
      </c>
      <c r="G18" s="40">
        <f>E18*F18</f>
        <v>29474.383616067171</v>
      </c>
      <c r="H18" s="367">
        <v>0.02</v>
      </c>
      <c r="I18" s="41">
        <f>$F18*[1]Расценки!F18</f>
        <v>20684.82518270177</v>
      </c>
      <c r="J18" s="343">
        <f>$F18*[1]Расценки!G18</f>
        <v>4178.3346869057568</v>
      </c>
      <c r="K18" s="41">
        <f>$F18*[1]Расценки!H18</f>
        <v>0</v>
      </c>
      <c r="L18" s="343">
        <f>$F18*[1]Расценки!I18</f>
        <v>0</v>
      </c>
      <c r="M18" s="41">
        <f>$F18*[1]Расценки!J18</f>
        <v>335.72701706266622</v>
      </c>
      <c r="N18" s="343">
        <f>$F18*[1]Расценки!K18</f>
        <v>0</v>
      </c>
      <c r="O18" s="41">
        <f>$F18*[1]Расценки!L18</f>
        <v>0</v>
      </c>
      <c r="P18" s="343">
        <f>$F18*[1]Расценки!M18</f>
        <v>2591.246237050289</v>
      </c>
      <c r="Q18" s="41">
        <f>$F18*[1]Расценки!N18</f>
        <v>1389.506656186024</v>
      </c>
      <c r="R18" s="343">
        <f>$F18*[1]Расценки!O18</f>
        <v>294.74383616067144</v>
      </c>
      <c r="S18" s="349">
        <f t="shared" si="0"/>
        <v>29474.383616067174</v>
      </c>
    </row>
    <row r="19" spans="1:19" ht="15" hidden="1" outlineLevel="1">
      <c r="A19" s="402"/>
      <c r="B19" s="231" t="s">
        <v>33</v>
      </c>
      <c r="C19" s="406"/>
      <c r="D19" s="409"/>
      <c r="E19" s="42">
        <f>[1]Расценки!E19</f>
        <v>1036.7428038993685</v>
      </c>
      <c r="F19" s="356"/>
      <c r="G19" s="43">
        <f>E19*F19</f>
        <v>0</v>
      </c>
      <c r="H19" s="374">
        <f>G19/$F$203/12</f>
        <v>0</v>
      </c>
      <c r="I19" s="44">
        <f>$F19*[1]Расценки!F19</f>
        <v>0</v>
      </c>
      <c r="J19" s="344">
        <f>$F19*[1]Расценки!G19</f>
        <v>0</v>
      </c>
      <c r="K19" s="44">
        <f>$F19*[1]Расценки!H19</f>
        <v>0</v>
      </c>
      <c r="L19" s="344">
        <f>$F19*[1]Расценки!I19</f>
        <v>0</v>
      </c>
      <c r="M19" s="44">
        <f>$F19*[1]Расценки!J19</f>
        <v>0</v>
      </c>
      <c r="N19" s="344">
        <f>$F19*[1]Расценки!K19</f>
        <v>0</v>
      </c>
      <c r="O19" s="44">
        <f>$F19*[1]Расценки!L19</f>
        <v>0</v>
      </c>
      <c r="P19" s="344">
        <f>$F19*[1]Расценки!M19</f>
        <v>0</v>
      </c>
      <c r="Q19" s="44">
        <f>$F19*[1]Расценки!N19</f>
        <v>0</v>
      </c>
      <c r="R19" s="344">
        <f>$F19*[1]Расценки!O19</f>
        <v>0</v>
      </c>
      <c r="S19" s="350">
        <f t="shared" si="0"/>
        <v>0</v>
      </c>
    </row>
    <row r="20" spans="1:19" ht="39" hidden="1" customHeight="1" outlineLevel="1" collapsed="1">
      <c r="A20" s="402"/>
      <c r="B20" s="228" t="s">
        <v>34</v>
      </c>
      <c r="C20" s="45" t="s">
        <v>25</v>
      </c>
      <c r="D20" s="46" t="s">
        <v>35</v>
      </c>
      <c r="E20" s="47">
        <f>[1]Расценки!E20</f>
        <v>91.092507667149178</v>
      </c>
      <c r="F20" s="48">
        <v>0</v>
      </c>
      <c r="G20" s="49">
        <f>E20*F20</f>
        <v>0</v>
      </c>
      <c r="H20" s="227">
        <f>G20/$F$203/12</f>
        <v>0</v>
      </c>
      <c r="I20" s="50">
        <f>$F20*[1]Расценки!F20</f>
        <v>0</v>
      </c>
      <c r="J20" s="36">
        <f>$F20*[1]Расценки!G20</f>
        <v>0</v>
      </c>
      <c r="K20" s="50">
        <f>$F20*[1]Расценки!H20</f>
        <v>0</v>
      </c>
      <c r="L20" s="36">
        <f>$F20*[1]Расценки!I20</f>
        <v>0</v>
      </c>
      <c r="M20" s="50">
        <f>$F20*[1]Расценки!J20</f>
        <v>0</v>
      </c>
      <c r="N20" s="36">
        <f>$F20*[1]Расценки!K20</f>
        <v>0</v>
      </c>
      <c r="O20" s="50">
        <f>$F20*[1]Расценки!L20</f>
        <v>0</v>
      </c>
      <c r="P20" s="36">
        <f>$F20*[1]Расценки!M20</f>
        <v>0</v>
      </c>
      <c r="Q20" s="50">
        <f>$F20*[1]Расценки!N20</f>
        <v>0</v>
      </c>
      <c r="R20" s="36">
        <f>$F20*[1]Расценки!O20</f>
        <v>0</v>
      </c>
      <c r="S20" s="35">
        <f t="shared" si="0"/>
        <v>0</v>
      </c>
    </row>
    <row r="21" spans="1:19" ht="51" customHeight="1" collapsed="1">
      <c r="A21" s="402"/>
      <c r="B21" s="232" t="s">
        <v>36</v>
      </c>
      <c r="C21" s="37" t="s">
        <v>25</v>
      </c>
      <c r="D21" s="46" t="s">
        <v>37</v>
      </c>
      <c r="E21" s="387">
        <f>[1]Расценки!E21</f>
        <v>802.85536122260203</v>
      </c>
      <c r="F21" s="51">
        <v>5.8472750000000042</v>
      </c>
      <c r="G21" s="40">
        <f>E21*F21</f>
        <v>4694.5160822928938</v>
      </c>
      <c r="H21" s="314">
        <v>4.0000000000000001E-3</v>
      </c>
      <c r="I21" s="39">
        <f>$F21*[1]Расценки!F21</f>
        <v>3295.0028886128243</v>
      </c>
      <c r="J21" s="342">
        <f>$F21*[1]Расценки!G21</f>
        <v>665.59058349979045</v>
      </c>
      <c r="K21" s="39">
        <f>$F21*[1]Расценки!H21</f>
        <v>0</v>
      </c>
      <c r="L21" s="342">
        <f>$F21*[1]Расценки!I21</f>
        <v>0</v>
      </c>
      <c r="M21" s="39">
        <f>$F21*[1]Расценки!J21</f>
        <v>57.863451740132049</v>
      </c>
      <c r="N21" s="342">
        <f>$F21*[1]Расценки!K21</f>
        <v>0</v>
      </c>
      <c r="O21" s="39">
        <f>$F21*[1]Расценки!L21</f>
        <v>0</v>
      </c>
      <c r="P21" s="342">
        <f>$F21*[1]Расценки!M21</f>
        <v>407.80109659483901</v>
      </c>
      <c r="Q21" s="39">
        <f>$F21*[1]Расценки!N21</f>
        <v>221.31290102237926</v>
      </c>
      <c r="R21" s="342">
        <f>$F21*[1]Расценки!O21</f>
        <v>46.945160822928848</v>
      </c>
      <c r="S21" s="348">
        <f t="shared" si="0"/>
        <v>4694.5160822928947</v>
      </c>
    </row>
    <row r="22" spans="1:19" ht="15">
      <c r="A22" s="402"/>
      <c r="B22" s="232" t="s">
        <v>38</v>
      </c>
      <c r="C22" s="410" t="s">
        <v>25</v>
      </c>
      <c r="D22" s="413" t="str">
        <f>[2]Расценки!D17</f>
        <v xml:space="preserve">на 100 кв.м. осматриваемой площади </v>
      </c>
      <c r="E22" s="387"/>
      <c r="F22" s="354"/>
      <c r="G22" s="52"/>
      <c r="H22" s="234"/>
      <c r="I22" s="39">
        <f>$F22*[1]Расценки!F22</f>
        <v>0</v>
      </c>
      <c r="J22" s="342">
        <f>$F22*[1]Расценки!G22</f>
        <v>0</v>
      </c>
      <c r="K22" s="39">
        <f>$F22*[1]Расценки!H22</f>
        <v>0</v>
      </c>
      <c r="L22" s="342">
        <f>$F22*[1]Расценки!I22</f>
        <v>0</v>
      </c>
      <c r="M22" s="39">
        <f>$F22*[1]Расценки!J22</f>
        <v>0</v>
      </c>
      <c r="N22" s="342">
        <f>$F22*[1]Расценки!K22</f>
        <v>0</v>
      </c>
      <c r="O22" s="39">
        <f>$F22*[1]Расценки!L22</f>
        <v>0</v>
      </c>
      <c r="P22" s="342">
        <f>$F22*[1]Расценки!M22</f>
        <v>0</v>
      </c>
      <c r="Q22" s="39">
        <f>$F22*[1]Расценки!N22</f>
        <v>0</v>
      </c>
      <c r="R22" s="342">
        <f>$F22*[1]Расценки!O22</f>
        <v>0</v>
      </c>
      <c r="S22" s="348">
        <f t="shared" si="0"/>
        <v>0</v>
      </c>
    </row>
    <row r="23" spans="1:19" ht="15">
      <c r="A23" s="402"/>
      <c r="B23" s="235" t="s">
        <v>39</v>
      </c>
      <c r="C23" s="411"/>
      <c r="D23" s="414"/>
      <c r="E23" s="388">
        <f>[1]Расценки!E23</f>
        <v>401.42768061130101</v>
      </c>
      <c r="F23" s="355">
        <v>83.152500000000003</v>
      </c>
      <c r="G23" s="40">
        <f t="shared" ref="G23:G28" si="1">E23*F23</f>
        <v>33379.715212031209</v>
      </c>
      <c r="H23" s="367">
        <v>0.03</v>
      </c>
      <c r="I23" s="41">
        <f>$F23*[1]Расценки!F23</f>
        <v>23428.667857709592</v>
      </c>
      <c r="J23" s="343">
        <f>$F23*[1]Расценки!G23</f>
        <v>4732.5909072573368</v>
      </c>
      <c r="K23" s="41">
        <f>$F23*[1]Расценки!H23</f>
        <v>0</v>
      </c>
      <c r="L23" s="343">
        <f>$F23*[1]Расценки!I23</f>
        <v>0</v>
      </c>
      <c r="M23" s="41">
        <f>$F23*[1]Расценки!J23</f>
        <v>411.4301679689537</v>
      </c>
      <c r="N23" s="343">
        <f>$F23*[1]Расценки!K23</f>
        <v>0</v>
      </c>
      <c r="O23" s="41">
        <f>$F23*[1]Расценки!L23</f>
        <v>0</v>
      </c>
      <c r="P23" s="343">
        <f>$F23*[1]Расценки!M23</f>
        <v>2899.6139812649762</v>
      </c>
      <c r="Q23" s="41">
        <f>$F23*[1]Расценки!N23</f>
        <v>1573.6151457100427</v>
      </c>
      <c r="R23" s="343">
        <f>$F23*[1]Расценки!O23</f>
        <v>333.79715212031147</v>
      </c>
      <c r="S23" s="349">
        <f t="shared" si="0"/>
        <v>33379.715212031217</v>
      </c>
    </row>
    <row r="24" spans="1:19" ht="15">
      <c r="A24" s="402"/>
      <c r="B24" s="235" t="s">
        <v>40</v>
      </c>
      <c r="C24" s="411"/>
      <c r="D24" s="414"/>
      <c r="E24" s="388">
        <f>[1]Расценки!E24</f>
        <v>133.80922687043369</v>
      </c>
      <c r="F24" s="355">
        <v>320.77389999999997</v>
      </c>
      <c r="G24" s="40">
        <f t="shared" si="1"/>
        <v>42922.507559213802</v>
      </c>
      <c r="H24" s="367">
        <v>0.04</v>
      </c>
      <c r="I24" s="41">
        <f>$F24*[1]Расценки!F24</f>
        <v>30126.595354006793</v>
      </c>
      <c r="J24" s="343">
        <f>$F24*[1]Расценки!G24</f>
        <v>6085.5722615093709</v>
      </c>
      <c r="K24" s="41">
        <f>$F24*[1]Расценки!H24</f>
        <v>0</v>
      </c>
      <c r="L24" s="343">
        <f>$F24*[1]Расценки!I24</f>
        <v>0</v>
      </c>
      <c r="M24" s="41">
        <f>$F24*[1]Расценки!J24</f>
        <v>529.05228167946984</v>
      </c>
      <c r="N24" s="343">
        <f>$F24*[1]Расценки!K24</f>
        <v>0</v>
      </c>
      <c r="O24" s="41">
        <f>$F24*[1]Расценки!L24</f>
        <v>0</v>
      </c>
      <c r="P24" s="343">
        <f>$F24*[1]Расценки!M24</f>
        <v>3728.5729443488099</v>
      </c>
      <c r="Q24" s="41">
        <f>$F24*[1]Расценки!N24</f>
        <v>2023.489642077222</v>
      </c>
      <c r="R24" s="343">
        <f>$F24*[1]Расценки!O24</f>
        <v>429.22507559214023</v>
      </c>
      <c r="S24" s="349">
        <f t="shared" si="0"/>
        <v>42922.507559213802</v>
      </c>
    </row>
    <row r="25" spans="1:19" ht="18" customHeight="1">
      <c r="A25" s="402"/>
      <c r="B25" s="236" t="s">
        <v>41</v>
      </c>
      <c r="C25" s="412"/>
      <c r="D25" s="415"/>
      <c r="E25" s="42">
        <f>[1]Расценки!E25</f>
        <v>251.56134651641531</v>
      </c>
      <c r="F25" s="356">
        <v>85.488399999999999</v>
      </c>
      <c r="G25" s="43">
        <f t="shared" si="1"/>
        <v>21505.57701553392</v>
      </c>
      <c r="H25" s="374">
        <v>0.02</v>
      </c>
      <c r="I25" s="44">
        <f>$F25*[1]Расценки!F25</f>
        <v>15094.407420340531</v>
      </c>
      <c r="J25" s="344">
        <f>$F25*[1]Расценки!G25</f>
        <v>3049.0702989087868</v>
      </c>
      <c r="K25" s="44">
        <f>$F25*[1]Расценки!H25</f>
        <v>0</v>
      </c>
      <c r="L25" s="344">
        <f>$F25*[1]Расценки!I25</f>
        <v>0</v>
      </c>
      <c r="M25" s="44">
        <f>$F25*[1]Расценки!J25</f>
        <v>265.07245815510271</v>
      </c>
      <c r="N25" s="344">
        <f>$F25*[1]Расценки!K25</f>
        <v>0</v>
      </c>
      <c r="O25" s="44">
        <f>$F25*[1]Расценки!L25</f>
        <v>0</v>
      </c>
      <c r="P25" s="344">
        <f>$F25*[1]Расценки!M25</f>
        <v>1868.1367229561297</v>
      </c>
      <c r="Q25" s="44">
        <f>$F25*[1]Расценки!N25</f>
        <v>1013.8343450180278</v>
      </c>
      <c r="R25" s="344">
        <f>$F25*[1]Расценки!O25</f>
        <v>215.05577015534021</v>
      </c>
      <c r="S25" s="350">
        <f t="shared" si="0"/>
        <v>21505.57701553392</v>
      </c>
    </row>
    <row r="26" spans="1:19" ht="39" customHeight="1">
      <c r="A26" s="402"/>
      <c r="B26" s="228" t="s">
        <v>42</v>
      </c>
      <c r="C26" s="37" t="s">
        <v>25</v>
      </c>
      <c r="D26" s="46" t="str">
        <f>[2]Расценки!D21</f>
        <v xml:space="preserve">на 1000 кв.м. осматриваемой поверхности </v>
      </c>
      <c r="E26" s="53">
        <f>[1]Расценки!E26</f>
        <v>967.75631844259715</v>
      </c>
      <c r="F26" s="356">
        <v>26.499265000000001</v>
      </c>
      <c r="G26" s="43">
        <f t="shared" si="1"/>
        <v>25644.831137834772</v>
      </c>
      <c r="H26" s="374">
        <v>0.02</v>
      </c>
      <c r="I26" s="50">
        <f>$F26*[1]Расценки!F26</f>
        <v>17919.14792195339</v>
      </c>
      <c r="J26" s="36">
        <f>$F26*[1]Расценки!G26</f>
        <v>3619.6678802345841</v>
      </c>
      <c r="K26" s="50">
        <f>$F26*[1]Расценки!H26</f>
        <v>0</v>
      </c>
      <c r="L26" s="36">
        <f>$F26*[1]Расценки!I26</f>
        <v>0</v>
      </c>
      <c r="M26" s="50">
        <f>$F26*[1]Расценки!J26</f>
        <v>314.677645530912</v>
      </c>
      <c r="N26" s="36">
        <f>$F26*[1]Расценки!K26</f>
        <v>0</v>
      </c>
      <c r="O26" s="50">
        <f>$F26*[1]Расценки!L26</f>
        <v>0</v>
      </c>
      <c r="P26" s="36">
        <f>$F26*[1]Расценки!M26</f>
        <v>2325.9187679539</v>
      </c>
      <c r="Q26" s="50">
        <f>$F26*[1]Расценки!N26</f>
        <v>1208.9706107836394</v>
      </c>
      <c r="R26" s="36">
        <f>$F26*[1]Расценки!O26</f>
        <v>256.44831137834672</v>
      </c>
      <c r="S26" s="35">
        <f t="shared" si="0"/>
        <v>25644.831137834772</v>
      </c>
    </row>
    <row r="27" spans="1:19" ht="42" customHeight="1">
      <c r="A27" s="403"/>
      <c r="B27" s="228" t="s">
        <v>43</v>
      </c>
      <c r="C27" s="37" t="s">
        <v>25</v>
      </c>
      <c r="D27" s="46" t="str">
        <f>[2]Расценки!D22</f>
        <v xml:space="preserve">на 1000 кв.м. осматриваемой поверхности </v>
      </c>
      <c r="E27" s="53">
        <f>[1]Расценки!E27</f>
        <v>854.4546586483425</v>
      </c>
      <c r="F27" s="354">
        <v>26.499265000000001</v>
      </c>
      <c r="G27" s="38">
        <f t="shared" si="1"/>
        <v>22642.420430006972</v>
      </c>
      <c r="H27" s="374">
        <v>0.02</v>
      </c>
      <c r="I27" s="50">
        <f>$F27*[1]Расценки!F27</f>
        <v>15928.13148618079</v>
      </c>
      <c r="J27" s="36">
        <f>$F27*[1]Расценки!G27</f>
        <v>3217.4825602085189</v>
      </c>
      <c r="K27" s="50">
        <f>$F27*[1]Расценки!H27</f>
        <v>0</v>
      </c>
      <c r="L27" s="36">
        <f>$F27*[1]Расценки!I27</f>
        <v>0</v>
      </c>
      <c r="M27" s="50">
        <f>$F27*[1]Расценки!J27</f>
        <v>279.71346269414397</v>
      </c>
      <c r="N27" s="36">
        <f>$F27*[1]Расценки!K27</f>
        <v>0</v>
      </c>
      <c r="O27" s="50">
        <f>$F27*[1]Расценки!L27</f>
        <v>0</v>
      </c>
      <c r="P27" s="36">
        <f>$F27*[1]Расценки!M27</f>
        <v>1923.2403249231211</v>
      </c>
      <c r="Q27" s="50">
        <f>$F27*[1]Расценки!N27</f>
        <v>1067.4283917003288</v>
      </c>
      <c r="R27" s="36">
        <f>$F27*[1]Расценки!O27</f>
        <v>226.42420430006959</v>
      </c>
      <c r="S27" s="35">
        <f t="shared" si="0"/>
        <v>22642.420430006976</v>
      </c>
    </row>
    <row r="28" spans="1:19" ht="15" hidden="1" outlineLevel="1">
      <c r="A28" s="425" t="s">
        <v>44</v>
      </c>
      <c r="B28" s="237" t="s">
        <v>45</v>
      </c>
      <c r="C28" s="428" t="s">
        <v>46</v>
      </c>
      <c r="D28" s="428" t="s">
        <v>47</v>
      </c>
      <c r="E28" s="431">
        <f>[1]Расценки!E28</f>
        <v>94.408865958455294</v>
      </c>
      <c r="F28" s="434">
        <v>335</v>
      </c>
      <c r="G28" s="437">
        <f t="shared" si="1"/>
        <v>31626.970096082525</v>
      </c>
      <c r="H28" s="419">
        <f>G28/$F$203/12</f>
        <v>2.6740996422267006E-2</v>
      </c>
      <c r="I28" s="422">
        <f>$F28*[1]Расценки!F28</f>
        <v>21038.745600912946</v>
      </c>
      <c r="J28" s="416">
        <f>$F28*[1]Расценки!G28</f>
        <v>4249.8266113844147</v>
      </c>
      <c r="K28" s="416">
        <f>$F28*[1]Расценки!H28</f>
        <v>5.6926214999999996</v>
      </c>
      <c r="L28" s="416">
        <f>$F28*[1]Расценки!I28</f>
        <v>1304.8149366</v>
      </c>
      <c r="M28" s="416">
        <f>$F28*[1]Расценки!J28</f>
        <v>413.46050792731251</v>
      </c>
      <c r="N28" s="416">
        <f>$F28*[1]Расценки!K28</f>
        <v>0</v>
      </c>
      <c r="O28" s="416">
        <f>$F28*[1]Расценки!L28</f>
        <v>0</v>
      </c>
      <c r="P28" s="416">
        <f>$F28*[1]Расценки!M28</f>
        <v>2807.1743836959909</v>
      </c>
      <c r="Q28" s="416">
        <f>$F28*[1]Расценки!N28</f>
        <v>1490.985733101033</v>
      </c>
      <c r="R28" s="416">
        <f>$F28*[1]Расценки!O28</f>
        <v>316.26970096082465</v>
      </c>
      <c r="S28" s="416">
        <f t="shared" si="0"/>
        <v>31626.970096082518</v>
      </c>
    </row>
    <row r="29" spans="1:19" ht="15" hidden="1" outlineLevel="1">
      <c r="A29" s="426"/>
      <c r="B29" s="238" t="s">
        <v>48</v>
      </c>
      <c r="C29" s="429"/>
      <c r="D29" s="429"/>
      <c r="E29" s="432"/>
      <c r="F29" s="435"/>
      <c r="G29" s="438"/>
      <c r="H29" s="420"/>
      <c r="I29" s="423"/>
      <c r="J29" s="417"/>
      <c r="K29" s="417"/>
      <c r="L29" s="417"/>
      <c r="M29" s="417"/>
      <c r="N29" s="417"/>
      <c r="O29" s="417"/>
      <c r="P29" s="417"/>
      <c r="Q29" s="417"/>
      <c r="R29" s="417"/>
      <c r="S29" s="417"/>
    </row>
    <row r="30" spans="1:19" ht="30" hidden="1" outlineLevel="1">
      <c r="A30" s="426"/>
      <c r="B30" s="238" t="s">
        <v>49</v>
      </c>
      <c r="C30" s="429"/>
      <c r="D30" s="429"/>
      <c r="E30" s="432"/>
      <c r="F30" s="435"/>
      <c r="G30" s="438"/>
      <c r="H30" s="420"/>
      <c r="I30" s="423"/>
      <c r="J30" s="417"/>
      <c r="K30" s="417"/>
      <c r="L30" s="417"/>
      <c r="M30" s="417"/>
      <c r="N30" s="417"/>
      <c r="O30" s="417"/>
      <c r="P30" s="417"/>
      <c r="Q30" s="417"/>
      <c r="R30" s="417"/>
      <c r="S30" s="417"/>
    </row>
    <row r="31" spans="1:19" ht="15" hidden="1" outlineLevel="1">
      <c r="A31" s="427"/>
      <c r="B31" s="239" t="s">
        <v>50</v>
      </c>
      <c r="C31" s="430"/>
      <c r="D31" s="430"/>
      <c r="E31" s="433"/>
      <c r="F31" s="436"/>
      <c r="G31" s="439"/>
      <c r="H31" s="421"/>
      <c r="I31" s="424"/>
      <c r="J31" s="418"/>
      <c r="K31" s="418"/>
      <c r="L31" s="418"/>
      <c r="M31" s="418"/>
      <c r="N31" s="418"/>
      <c r="O31" s="418"/>
      <c r="P31" s="418"/>
      <c r="Q31" s="418"/>
      <c r="R31" s="418"/>
      <c r="S31" s="418"/>
    </row>
    <row r="32" spans="1:19" ht="30" hidden="1" outlineLevel="1" collapsed="1">
      <c r="A32" s="440" t="s">
        <v>44</v>
      </c>
      <c r="B32" s="232" t="s">
        <v>52</v>
      </c>
      <c r="C32" s="443" t="s">
        <v>46</v>
      </c>
      <c r="D32" s="428" t="s">
        <v>53</v>
      </c>
      <c r="E32" s="431">
        <f>[1]Расценки!E32</f>
        <v>3.2838193306775016</v>
      </c>
      <c r="F32" s="445">
        <f>F203</f>
        <v>98559.56</v>
      </c>
      <c r="G32" s="448">
        <f>E32*F32</f>
        <v>323651.78835106903</v>
      </c>
      <c r="H32" s="345">
        <f>SUM(H33:H38)</f>
        <v>0.27091647225079235</v>
      </c>
      <c r="I32" s="422">
        <f>$F32*[1]Расценки!F32</f>
        <v>155049.45239035483</v>
      </c>
      <c r="J32" s="416">
        <f>$F32*[1]Расценки!G32</f>
        <v>31369.489920170527</v>
      </c>
      <c r="K32" s="416">
        <f>$F32*[1]Расценки!H32</f>
        <v>53.655652908335497</v>
      </c>
      <c r="L32" s="416">
        <f>$F32*[1]Расценки!I32</f>
        <v>95997.771500435032</v>
      </c>
      <c r="M32" s="416">
        <f>$F32*[1]Расценки!J32</f>
        <v>2553.9980398753551</v>
      </c>
      <c r="N32" s="416">
        <f>$F32*[1]Расценки!K32</f>
        <v>0</v>
      </c>
      <c r="O32" s="416">
        <f>$F32*[1]Расценки!L32</f>
        <v>0</v>
      </c>
      <c r="P32" s="416">
        <f>$F32*[1]Расценки!M32</f>
        <v>20133.032941549631</v>
      </c>
      <c r="Q32" s="416">
        <f>$F32*[1]Расценки!N32</f>
        <v>15257.870022264682</v>
      </c>
      <c r="R32" s="416">
        <f>$F32*[1]Расценки!O32</f>
        <v>3236.5178835106844</v>
      </c>
      <c r="S32" s="416">
        <f>SUM(I32:R39)</f>
        <v>323651.78835106903</v>
      </c>
    </row>
    <row r="33" spans="1:19" ht="15" hidden="1" outlineLevel="1">
      <c r="A33" s="441"/>
      <c r="B33" s="240" t="s">
        <v>54</v>
      </c>
      <c r="C33" s="444"/>
      <c r="D33" s="429"/>
      <c r="E33" s="432"/>
      <c r="F33" s="446"/>
      <c r="G33" s="449"/>
      <c r="H33" s="298">
        <f>(175895.78/159452)/12</f>
        <v>9.1927236200653906E-2</v>
      </c>
      <c r="I33" s="423"/>
      <c r="J33" s="417"/>
      <c r="K33" s="417"/>
      <c r="L33" s="417"/>
      <c r="M33" s="417"/>
      <c r="N33" s="417"/>
      <c r="O33" s="417"/>
      <c r="P33" s="417"/>
      <c r="Q33" s="417"/>
      <c r="R33" s="417"/>
      <c r="S33" s="417"/>
    </row>
    <row r="34" spans="1:19" ht="15" hidden="1" outlineLevel="1">
      <c r="A34" s="441"/>
      <c r="B34" s="240" t="s">
        <v>55</v>
      </c>
      <c r="C34" s="444"/>
      <c r="D34" s="429"/>
      <c r="E34" s="432"/>
      <c r="F34" s="446"/>
      <c r="G34" s="449"/>
      <c r="H34" s="451">
        <f>(204713.1/159452)/12</f>
        <v>0.10698783960063217</v>
      </c>
      <c r="I34" s="423"/>
      <c r="J34" s="417"/>
      <c r="K34" s="417"/>
      <c r="L34" s="417"/>
      <c r="M34" s="417"/>
      <c r="N34" s="417"/>
      <c r="O34" s="417"/>
      <c r="P34" s="417"/>
      <c r="Q34" s="417"/>
      <c r="R34" s="417"/>
      <c r="S34" s="417"/>
    </row>
    <row r="35" spans="1:19" ht="15" hidden="1" outlineLevel="1">
      <c r="A35" s="441"/>
      <c r="B35" s="240" t="s">
        <v>56</v>
      </c>
      <c r="C35" s="444"/>
      <c r="D35" s="429"/>
      <c r="E35" s="432"/>
      <c r="F35" s="446"/>
      <c r="G35" s="449"/>
      <c r="H35" s="451"/>
      <c r="I35" s="423"/>
      <c r="J35" s="417"/>
      <c r="K35" s="417"/>
      <c r="L35" s="417"/>
      <c r="M35" s="417"/>
      <c r="N35" s="417"/>
      <c r="O35" s="417"/>
      <c r="P35" s="417"/>
      <c r="Q35" s="417"/>
      <c r="R35" s="417"/>
      <c r="S35" s="417"/>
    </row>
    <row r="36" spans="1:19" ht="15" hidden="1" outlineLevel="1">
      <c r="A36" s="441"/>
      <c r="B36" s="240" t="s">
        <v>57</v>
      </c>
      <c r="C36" s="444"/>
      <c r="D36" s="429"/>
      <c r="E36" s="432"/>
      <c r="F36" s="446"/>
      <c r="G36" s="449"/>
      <c r="H36" s="298">
        <f>(22302/159452)/12</f>
        <v>1.1655545242455411E-2</v>
      </c>
      <c r="I36" s="423"/>
      <c r="J36" s="417"/>
      <c r="K36" s="417"/>
      <c r="L36" s="417"/>
      <c r="M36" s="417"/>
      <c r="N36" s="417"/>
      <c r="O36" s="417"/>
      <c r="P36" s="417"/>
      <c r="Q36" s="417"/>
      <c r="R36" s="417"/>
      <c r="S36" s="417"/>
    </row>
    <row r="37" spans="1:19" ht="15" hidden="1" outlineLevel="1">
      <c r="A37" s="441"/>
      <c r="B37" s="240" t="s">
        <v>58</v>
      </c>
      <c r="C37" s="444"/>
      <c r="D37" s="429"/>
      <c r="E37" s="432"/>
      <c r="F37" s="446"/>
      <c r="G37" s="449"/>
      <c r="H37" s="298">
        <f>(113362/159452)/12</f>
        <v>5.9245624597580045E-2</v>
      </c>
      <c r="I37" s="423"/>
      <c r="J37" s="417"/>
      <c r="K37" s="417"/>
      <c r="L37" s="417"/>
      <c r="M37" s="417"/>
      <c r="N37" s="417"/>
      <c r="O37" s="417"/>
      <c r="P37" s="417"/>
      <c r="Q37" s="417"/>
      <c r="R37" s="417"/>
      <c r="S37" s="417"/>
    </row>
    <row r="38" spans="1:19" ht="22.5" hidden="1" customHeight="1" outlineLevel="1">
      <c r="A38" s="441"/>
      <c r="B38" s="240" t="s">
        <v>59</v>
      </c>
      <c r="C38" s="444"/>
      <c r="D38" s="429"/>
      <c r="E38" s="432"/>
      <c r="F38" s="446"/>
      <c r="G38" s="449"/>
      <c r="H38" s="326">
        <f>(2105.2/159452)/12</f>
        <v>1.1002266094707707E-3</v>
      </c>
      <c r="I38" s="423"/>
      <c r="J38" s="417"/>
      <c r="K38" s="417"/>
      <c r="L38" s="417"/>
      <c r="M38" s="417"/>
      <c r="N38" s="417"/>
      <c r="O38" s="417"/>
      <c r="P38" s="417"/>
      <c r="Q38" s="417"/>
      <c r="R38" s="417"/>
      <c r="S38" s="417"/>
    </row>
    <row r="39" spans="1:19" ht="30" hidden="1" customHeight="1" outlineLevel="1">
      <c r="A39" s="442"/>
      <c r="B39" s="240" t="s">
        <v>60</v>
      </c>
      <c r="C39" s="444"/>
      <c r="D39" s="430"/>
      <c r="E39" s="433"/>
      <c r="F39" s="447"/>
      <c r="G39" s="450"/>
      <c r="H39" s="327"/>
      <c r="I39" s="424"/>
      <c r="J39" s="418"/>
      <c r="K39" s="418"/>
      <c r="L39" s="418"/>
      <c r="M39" s="418"/>
      <c r="N39" s="418"/>
      <c r="O39" s="418"/>
      <c r="P39" s="418"/>
      <c r="Q39" s="418"/>
      <c r="R39" s="418"/>
      <c r="S39" s="418"/>
    </row>
    <row r="40" spans="1:19" ht="51" customHeight="1" collapsed="1">
      <c r="A40" s="524" t="s">
        <v>51</v>
      </c>
      <c r="B40" s="232" t="s">
        <v>61</v>
      </c>
      <c r="C40" s="525" t="s">
        <v>62</v>
      </c>
      <c r="D40" s="428" t="s">
        <v>63</v>
      </c>
      <c r="E40" s="431">
        <f>[1]Расценки!E40</f>
        <v>15.808928279838142</v>
      </c>
      <c r="F40" s="445">
        <f>F203</f>
        <v>98559.56</v>
      </c>
      <c r="G40" s="448">
        <f>E40*F40</f>
        <v>1558121.0153324041</v>
      </c>
      <c r="H40" s="345">
        <f>H43</f>
        <v>0.16</v>
      </c>
      <c r="I40" s="422">
        <f>$F40*[1]Расценки!F40</f>
        <v>527904.50786339119</v>
      </c>
      <c r="J40" s="416">
        <f>$F40*[1]Расценки!G40</f>
        <v>106619.65633665993</v>
      </c>
      <c r="K40" s="416">
        <f>$F40*[1]Расценки!H40</f>
        <v>29453.415582256934</v>
      </c>
      <c r="L40" s="416">
        <f>$F40*[1]Расценки!I40</f>
        <v>625842.52901089878</v>
      </c>
      <c r="M40" s="416">
        <f>$F40*[1]Расценки!J40</f>
        <v>8878.2098622389458</v>
      </c>
      <c r="N40" s="416">
        <f>$F40*[1]Расценки!K40</f>
        <v>108304.95768728628</v>
      </c>
      <c r="O40" s="416">
        <f>$F40*[1]Расценки!L40</f>
        <v>0</v>
      </c>
      <c r="P40" s="416">
        <f>$F40*[1]Расценки!M40</f>
        <v>66948.423734799799</v>
      </c>
      <c r="Q40" s="416">
        <f>$F40*[1]Расценки!N40</f>
        <v>68588.105101547641</v>
      </c>
      <c r="R40" s="416">
        <f>$F40*[1]Расценки!O40</f>
        <v>15581.210153324138</v>
      </c>
      <c r="S40" s="416">
        <f>SUM(I40:R48)</f>
        <v>1558121.0153324036</v>
      </c>
    </row>
    <row r="41" spans="1:19" ht="37.5" hidden="1" customHeight="1" outlineLevel="1">
      <c r="A41" s="402"/>
      <c r="B41" s="240" t="s">
        <v>64</v>
      </c>
      <c r="C41" s="526"/>
      <c r="D41" s="429"/>
      <c r="E41" s="432"/>
      <c r="F41" s="435"/>
      <c r="G41" s="449"/>
      <c r="H41" s="298">
        <v>0.61</v>
      </c>
      <c r="I41" s="423"/>
      <c r="J41" s="417"/>
      <c r="K41" s="417"/>
      <c r="L41" s="417"/>
      <c r="M41" s="417"/>
      <c r="N41" s="417"/>
      <c r="O41" s="417"/>
      <c r="P41" s="417"/>
      <c r="Q41" s="417"/>
      <c r="R41" s="417"/>
      <c r="S41" s="417"/>
    </row>
    <row r="42" spans="1:19" ht="80.25" hidden="1" customHeight="1" outlineLevel="1">
      <c r="A42" s="402"/>
      <c r="B42" s="240" t="s">
        <v>65</v>
      </c>
      <c r="C42" s="526"/>
      <c r="D42" s="429"/>
      <c r="E42" s="432"/>
      <c r="F42" s="435"/>
      <c r="G42" s="449"/>
      <c r="H42" s="298">
        <v>0.03</v>
      </c>
      <c r="I42" s="423"/>
      <c r="J42" s="417"/>
      <c r="K42" s="417"/>
      <c r="L42" s="417"/>
      <c r="M42" s="417"/>
      <c r="N42" s="417"/>
      <c r="O42" s="417"/>
      <c r="P42" s="417"/>
      <c r="Q42" s="417"/>
      <c r="R42" s="417"/>
      <c r="S42" s="417"/>
    </row>
    <row r="43" spans="1:19" ht="61.5" customHeight="1" collapsed="1" thickBot="1">
      <c r="A43" s="402"/>
      <c r="B43" s="240" t="s">
        <v>66</v>
      </c>
      <c r="C43" s="526"/>
      <c r="D43" s="429"/>
      <c r="E43" s="432"/>
      <c r="F43" s="435"/>
      <c r="G43" s="449"/>
      <c r="H43" s="298">
        <v>0.16</v>
      </c>
      <c r="I43" s="423"/>
      <c r="J43" s="417"/>
      <c r="K43" s="417"/>
      <c r="L43" s="417"/>
      <c r="M43" s="417"/>
      <c r="N43" s="417"/>
      <c r="O43" s="417"/>
      <c r="P43" s="417"/>
      <c r="Q43" s="417"/>
      <c r="R43" s="417"/>
      <c r="S43" s="417"/>
    </row>
    <row r="44" spans="1:19" ht="57.75" hidden="1" customHeight="1" outlineLevel="1">
      <c r="A44" s="402"/>
      <c r="B44" s="240" t="s">
        <v>67</v>
      </c>
      <c r="C44" s="526"/>
      <c r="D44" s="429"/>
      <c r="E44" s="432"/>
      <c r="F44" s="435"/>
      <c r="G44" s="449"/>
      <c r="H44" s="298">
        <v>0.01</v>
      </c>
      <c r="I44" s="423"/>
      <c r="J44" s="417"/>
      <c r="K44" s="417"/>
      <c r="L44" s="417"/>
      <c r="M44" s="417"/>
      <c r="N44" s="417"/>
      <c r="O44" s="417"/>
      <c r="P44" s="417"/>
      <c r="Q44" s="417"/>
      <c r="R44" s="417"/>
      <c r="S44" s="417"/>
    </row>
    <row r="45" spans="1:19" ht="65.25" hidden="1" customHeight="1" outlineLevel="1">
      <c r="A45" s="402"/>
      <c r="B45" s="240" t="s">
        <v>68</v>
      </c>
      <c r="C45" s="526"/>
      <c r="D45" s="429"/>
      <c r="E45" s="432"/>
      <c r="F45" s="435"/>
      <c r="G45" s="449"/>
      <c r="H45" s="298">
        <v>0.39</v>
      </c>
      <c r="I45" s="423"/>
      <c r="J45" s="417"/>
      <c r="K45" s="417"/>
      <c r="L45" s="417"/>
      <c r="M45" s="417"/>
      <c r="N45" s="417"/>
      <c r="O45" s="417"/>
      <c r="P45" s="417"/>
      <c r="Q45" s="417"/>
      <c r="R45" s="417"/>
      <c r="S45" s="417"/>
    </row>
    <row r="46" spans="1:19" ht="26.25" hidden="1" customHeight="1" outlineLevel="1">
      <c r="A46" s="402"/>
      <c r="B46" s="240" t="s">
        <v>69</v>
      </c>
      <c r="C46" s="526"/>
      <c r="D46" s="429"/>
      <c r="E46" s="432"/>
      <c r="F46" s="435"/>
      <c r="G46" s="449"/>
      <c r="H46" s="298">
        <v>7.0000000000000007E-2</v>
      </c>
      <c r="I46" s="423"/>
      <c r="J46" s="417"/>
      <c r="K46" s="417"/>
      <c r="L46" s="417"/>
      <c r="M46" s="417"/>
      <c r="N46" s="417"/>
      <c r="O46" s="417"/>
      <c r="P46" s="417"/>
      <c r="Q46" s="417"/>
      <c r="R46" s="417"/>
      <c r="S46" s="417"/>
    </row>
    <row r="47" spans="1:19" ht="26.25" hidden="1" customHeight="1" outlineLevel="1">
      <c r="A47" s="402"/>
      <c r="B47" s="240" t="s">
        <v>70</v>
      </c>
      <c r="C47" s="526"/>
      <c r="D47" s="429"/>
      <c r="E47" s="432"/>
      <c r="F47" s="435"/>
      <c r="G47" s="449"/>
      <c r="H47" s="326">
        <v>4.7E-2</v>
      </c>
      <c r="I47" s="423"/>
      <c r="J47" s="417"/>
      <c r="K47" s="417"/>
      <c r="L47" s="417"/>
      <c r="M47" s="417"/>
      <c r="N47" s="417"/>
      <c r="O47" s="417"/>
      <c r="P47" s="417"/>
      <c r="Q47" s="417"/>
      <c r="R47" s="417"/>
      <c r="S47" s="417"/>
    </row>
    <row r="48" spans="1:19" ht="48.75" hidden="1" customHeight="1" outlineLevel="1" thickBot="1">
      <c r="A48" s="402"/>
      <c r="B48" s="240" t="s">
        <v>287</v>
      </c>
      <c r="C48" s="527"/>
      <c r="D48" s="429"/>
      <c r="E48" s="432"/>
      <c r="F48" s="435"/>
      <c r="G48" s="449"/>
      <c r="H48" s="325">
        <v>2.5999999999999999E-3</v>
      </c>
      <c r="I48" s="424"/>
      <c r="J48" s="418"/>
      <c r="K48" s="418"/>
      <c r="L48" s="418"/>
      <c r="M48" s="418"/>
      <c r="N48" s="418"/>
      <c r="O48" s="418"/>
      <c r="P48" s="418"/>
      <c r="Q48" s="418"/>
      <c r="R48" s="418"/>
      <c r="S48" s="418"/>
    </row>
    <row r="49" spans="1:19" ht="66.75" customHeight="1" collapsed="1" thickBot="1">
      <c r="A49" s="54" t="s">
        <v>71</v>
      </c>
      <c r="B49" s="241" t="s">
        <v>72</v>
      </c>
      <c r="C49" s="55"/>
      <c r="D49" s="55"/>
      <c r="E49" s="56"/>
      <c r="F49" s="19"/>
      <c r="G49" s="17"/>
      <c r="H49" s="57">
        <f>H50+H55+H91+H92+H108</f>
        <v>4.5650000000000004</v>
      </c>
      <c r="I49" s="50"/>
      <c r="J49" s="58"/>
      <c r="K49" s="58"/>
      <c r="L49" s="58"/>
      <c r="M49" s="58"/>
      <c r="N49" s="58"/>
      <c r="O49" s="58"/>
      <c r="P49" s="58"/>
      <c r="Q49" s="58"/>
      <c r="R49" s="58"/>
      <c r="S49" s="59"/>
    </row>
    <row r="50" spans="1:19" ht="28.5" customHeight="1">
      <c r="A50" s="402" t="s">
        <v>73</v>
      </c>
      <c r="B50" s="242" t="s">
        <v>74</v>
      </c>
      <c r="C50" s="243"/>
      <c r="D50" s="244"/>
      <c r="E50" s="60"/>
      <c r="F50" s="355"/>
      <c r="G50" s="61"/>
      <c r="H50" s="245">
        <f>SUM(H51:H54)</f>
        <v>0.37</v>
      </c>
      <c r="I50" s="41"/>
      <c r="J50" s="62"/>
      <c r="K50" s="63"/>
      <c r="L50" s="63"/>
      <c r="M50" s="63"/>
      <c r="N50" s="63"/>
      <c r="O50" s="63"/>
      <c r="P50" s="63"/>
      <c r="Q50" s="63"/>
      <c r="R50" s="64"/>
      <c r="S50" s="65"/>
    </row>
    <row r="51" spans="1:19" ht="21" customHeight="1">
      <c r="A51" s="402"/>
      <c r="B51" s="246" t="s">
        <v>75</v>
      </c>
      <c r="C51" s="380" t="s">
        <v>76</v>
      </c>
      <c r="D51" s="352" t="s">
        <v>77</v>
      </c>
      <c r="E51" s="60">
        <f>[1]Расценки!E51</f>
        <v>120</v>
      </c>
      <c r="F51" s="66">
        <v>1913</v>
      </c>
      <c r="G51" s="365">
        <f>E51*F51</f>
        <v>229560</v>
      </c>
      <c r="H51" s="367">
        <v>0.19</v>
      </c>
      <c r="I51" s="41">
        <f>$F51*[1]Расценки!F51</f>
        <v>0</v>
      </c>
      <c r="J51" s="67">
        <f>$F51*[1]Расценки!G51</f>
        <v>0</v>
      </c>
      <c r="K51" s="67">
        <f>$F51*[1]Расценки!H51</f>
        <v>0</v>
      </c>
      <c r="L51" s="67">
        <f>$F51*[1]Расценки!I51</f>
        <v>0</v>
      </c>
      <c r="M51" s="67">
        <f>$F51*[1]Расценки!J51</f>
        <v>0</v>
      </c>
      <c r="N51" s="67">
        <f>$F51*[1]Расценки!K51</f>
        <v>229560</v>
      </c>
      <c r="O51" s="67">
        <f>$F51*[1]Расценки!L51</f>
        <v>0</v>
      </c>
      <c r="P51" s="67">
        <f>$F51*[1]Расценки!M51</f>
        <v>0</v>
      </c>
      <c r="Q51" s="67">
        <f>$F51*[1]Расценки!N51</f>
        <v>0</v>
      </c>
      <c r="R51" s="67">
        <f>$F51*[1]Расценки!O51</f>
        <v>0</v>
      </c>
      <c r="S51" s="68">
        <f>SUM(I51:R51)</f>
        <v>229560</v>
      </c>
    </row>
    <row r="52" spans="1:19" ht="22.5" customHeight="1">
      <c r="A52" s="402"/>
      <c r="B52" s="246" t="s">
        <v>78</v>
      </c>
      <c r="C52" s="380" t="s">
        <v>79</v>
      </c>
      <c r="D52" s="352" t="s">
        <v>80</v>
      </c>
      <c r="E52" s="60">
        <f>[1]Расценки!E52</f>
        <v>36</v>
      </c>
      <c r="F52" s="66">
        <v>1913</v>
      </c>
      <c r="G52" s="365">
        <f>E52*F52</f>
        <v>68868</v>
      </c>
      <c r="H52" s="367">
        <v>0.06</v>
      </c>
      <c r="I52" s="41">
        <f>$F52*[1]Расценки!F52</f>
        <v>0</v>
      </c>
      <c r="J52" s="67">
        <f>$F52*[1]Расценки!G52</f>
        <v>0</v>
      </c>
      <c r="K52" s="67">
        <f>$F52*[1]Расценки!H52</f>
        <v>0</v>
      </c>
      <c r="L52" s="67">
        <f>$F52*[1]Расценки!I52</f>
        <v>0</v>
      </c>
      <c r="M52" s="67">
        <f>$F52*[1]Расценки!J52</f>
        <v>0</v>
      </c>
      <c r="N52" s="67">
        <f>$F52*[1]Расценки!K52</f>
        <v>68868</v>
      </c>
      <c r="O52" s="67">
        <f>$F52*[1]Расценки!L52</f>
        <v>0</v>
      </c>
      <c r="P52" s="67">
        <f>$F52*[1]Расценки!M52</f>
        <v>0</v>
      </c>
      <c r="Q52" s="67">
        <f>$F52*[1]Расценки!N52</f>
        <v>0</v>
      </c>
      <c r="R52" s="67">
        <f>$F52*[1]Расценки!O52</f>
        <v>0</v>
      </c>
      <c r="S52" s="68">
        <f>SUM(I52:R52)</f>
        <v>68868</v>
      </c>
    </row>
    <row r="53" spans="1:19" ht="33.75">
      <c r="A53" s="402"/>
      <c r="B53" s="246" t="s">
        <v>81</v>
      </c>
      <c r="C53" s="69" t="s">
        <v>82</v>
      </c>
      <c r="D53" s="352" t="s">
        <v>83</v>
      </c>
      <c r="E53" s="60">
        <f>[1]Расценки!E53</f>
        <v>44.387955996203438</v>
      </c>
      <c r="F53" s="371">
        <v>1913</v>
      </c>
      <c r="G53" s="365">
        <f>E53*F53</f>
        <v>84914.159820737172</v>
      </c>
      <c r="H53" s="367">
        <v>7.0000000000000007E-2</v>
      </c>
      <c r="I53" s="41">
        <f>$F53*[1]Расценки!F53</f>
        <v>59888.680585936061</v>
      </c>
      <c r="J53" s="67">
        <f>$F53*[1]Расценки!G53</f>
        <v>12097.513478359084</v>
      </c>
      <c r="K53" s="67">
        <f>$F53*[1]Расценки!H53</f>
        <v>0</v>
      </c>
      <c r="L53" s="67">
        <f>$F53*[1]Расценки!I53</f>
        <v>0</v>
      </c>
      <c r="M53" s="67">
        <f>$F53*[1]Расценки!J53</f>
        <v>1386.8203679957637</v>
      </c>
      <c r="N53" s="67">
        <f>$F53*[1]Расценки!K53</f>
        <v>0</v>
      </c>
      <c r="O53" s="67">
        <f>$F53*[1]Расценки!L53</f>
        <v>0</v>
      </c>
      <c r="P53" s="67">
        <f>$F53*[1]Расценки!M53</f>
        <v>6688.9076844041401</v>
      </c>
      <c r="Q53" s="67">
        <f>$F53*[1]Расценки!N53</f>
        <v>4003.0961058347525</v>
      </c>
      <c r="R53" s="67">
        <f>$F53*[1]Расценки!O53</f>
        <v>849.14159820737268</v>
      </c>
      <c r="S53" s="68">
        <f>SUM(I53:R53)</f>
        <v>84914.159820737172</v>
      </c>
    </row>
    <row r="54" spans="1:19" ht="33.75">
      <c r="A54" s="403"/>
      <c r="B54" s="247" t="s">
        <v>84</v>
      </c>
      <c r="C54" s="381" t="s">
        <v>62</v>
      </c>
      <c r="D54" s="353" t="s">
        <v>85</v>
      </c>
      <c r="E54" s="53">
        <f>[1]Расценки!E54</f>
        <v>51.201321387623459</v>
      </c>
      <c r="F54" s="356">
        <v>1195.625</v>
      </c>
      <c r="G54" s="366">
        <f>E54*F54</f>
        <v>61217.579884077299</v>
      </c>
      <c r="H54" s="374">
        <v>0.05</v>
      </c>
      <c r="I54" s="41">
        <f>$F54*[1]Расценки!F54</f>
        <v>41996.937260887673</v>
      </c>
      <c r="J54" s="67">
        <f>$F54*[1]Расценки!G54</f>
        <v>8483.3813266993075</v>
      </c>
      <c r="K54" s="67">
        <f>$F54*[1]Расценки!H54</f>
        <v>0</v>
      </c>
      <c r="L54" s="67">
        <f>$F54*[1]Расценки!I54</f>
        <v>1811.0103435385502</v>
      </c>
      <c r="M54" s="67">
        <f>$F54*[1]Расценки!J54</f>
        <v>737.50701731608456</v>
      </c>
      <c r="N54" s="67">
        <f>$F54*[1]Расценки!K54</f>
        <v>0</v>
      </c>
      <c r="O54" s="67">
        <f>$F54*[1]Расценки!L54</f>
        <v>0</v>
      </c>
      <c r="P54" s="67">
        <f>$F54*[1]Расценки!M54</f>
        <v>4690.5965136884033</v>
      </c>
      <c r="Q54" s="67">
        <f>$F54*[1]Расценки!N54</f>
        <v>2885.9716231065017</v>
      </c>
      <c r="R54" s="67">
        <f>$F54*[1]Расценки!O54</f>
        <v>612.17579884077304</v>
      </c>
      <c r="S54" s="70">
        <f>SUM(I54:R54)</f>
        <v>61217.579884077299</v>
      </c>
    </row>
    <row r="55" spans="1:19" ht="43.5" customHeight="1">
      <c r="A55" s="351" t="s">
        <v>86</v>
      </c>
      <c r="B55" s="225" t="s">
        <v>87</v>
      </c>
      <c r="C55" s="248"/>
      <c r="D55" s="353"/>
      <c r="E55" s="53"/>
      <c r="F55" s="33"/>
      <c r="G55" s="34"/>
      <c r="H55" s="249">
        <f>H56+H70+H85</f>
        <v>1.7749999999999999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</row>
    <row r="56" spans="1:19" ht="39" customHeight="1">
      <c r="A56" s="71" t="s">
        <v>88</v>
      </c>
      <c r="B56" s="232" t="s">
        <v>89</v>
      </c>
      <c r="C56" s="72"/>
      <c r="D56" s="428" t="s">
        <v>63</v>
      </c>
      <c r="E56" s="431">
        <f>[1]Расценки!E57</f>
        <v>9.6576620290549595</v>
      </c>
      <c r="F56" s="445">
        <f>F203</f>
        <v>98559.56</v>
      </c>
      <c r="G56" s="448">
        <f>E56*F56</f>
        <v>951854.92021236406</v>
      </c>
      <c r="H56" s="393">
        <v>0.79</v>
      </c>
      <c r="I56" s="422">
        <f>$F56*[1]Расценки!F57</f>
        <v>544229.85280116543</v>
      </c>
      <c r="J56" s="416">
        <f>$F56*[1]Расценки!G57</f>
        <v>109934.43026583537</v>
      </c>
      <c r="K56" s="416">
        <f>$F56*[1]Расценки!H57</f>
        <v>3062.7371317992006</v>
      </c>
      <c r="L56" s="416">
        <f>$F56*[1]Расценки!I57</f>
        <v>167680.38589213841</v>
      </c>
      <c r="M56" s="416">
        <f>$F56*[1]Расценки!J57</f>
        <v>11808.948858605536</v>
      </c>
      <c r="N56" s="416">
        <f>$F56*[1]Расценки!K57</f>
        <v>0</v>
      </c>
      <c r="O56" s="416">
        <f>$F56*[1]Расценки!L57</f>
        <v>0</v>
      </c>
      <c r="P56" s="416">
        <f>$F56*[1]Расценки!M57</f>
        <v>60746.85553639922</v>
      </c>
      <c r="Q56" s="416">
        <f>$F56*[1]Расценки!N57</f>
        <v>44873.160524297156</v>
      </c>
      <c r="R56" s="416">
        <f>$F56*[1]Расценки!O57</f>
        <v>9518.5492021237042</v>
      </c>
      <c r="S56" s="416">
        <f>SUM(I56:R67)</f>
        <v>951854.92021236406</v>
      </c>
    </row>
    <row r="57" spans="1:19" ht="56.25" customHeight="1">
      <c r="A57" s="73"/>
      <c r="B57" s="240" t="s">
        <v>90</v>
      </c>
      <c r="C57" s="368" t="s">
        <v>91</v>
      </c>
      <c r="D57" s="429"/>
      <c r="E57" s="432"/>
      <c r="F57" s="446"/>
      <c r="G57" s="449"/>
      <c r="H57" s="451">
        <v>0.5</v>
      </c>
      <c r="I57" s="423"/>
      <c r="J57" s="417"/>
      <c r="K57" s="417"/>
      <c r="L57" s="417"/>
      <c r="M57" s="417"/>
      <c r="N57" s="417"/>
      <c r="O57" s="417"/>
      <c r="P57" s="417"/>
      <c r="Q57" s="417"/>
      <c r="R57" s="417"/>
      <c r="S57" s="417"/>
    </row>
    <row r="58" spans="1:19" ht="60">
      <c r="A58" s="74"/>
      <c r="B58" s="240" t="s">
        <v>92</v>
      </c>
      <c r="C58" s="368" t="s">
        <v>93</v>
      </c>
      <c r="D58" s="429"/>
      <c r="E58" s="432"/>
      <c r="F58" s="446"/>
      <c r="G58" s="449"/>
      <c r="H58" s="451"/>
      <c r="I58" s="423"/>
      <c r="J58" s="417"/>
      <c r="K58" s="417"/>
      <c r="L58" s="417"/>
      <c r="M58" s="417"/>
      <c r="N58" s="417"/>
      <c r="O58" s="417"/>
      <c r="P58" s="417"/>
      <c r="Q58" s="417"/>
      <c r="R58" s="417"/>
      <c r="S58" s="417"/>
    </row>
    <row r="59" spans="1:19" ht="35.25" customHeight="1">
      <c r="A59" s="74"/>
      <c r="B59" s="240" t="s">
        <v>94</v>
      </c>
      <c r="C59" s="452" t="s">
        <v>95</v>
      </c>
      <c r="D59" s="429"/>
      <c r="E59" s="432"/>
      <c r="F59" s="446"/>
      <c r="G59" s="449"/>
      <c r="H59" s="367">
        <f>SUM(H60:H67)-H62</f>
        <v>0.28439999999999999</v>
      </c>
      <c r="I59" s="423"/>
      <c r="J59" s="417"/>
      <c r="K59" s="417"/>
      <c r="L59" s="417"/>
      <c r="M59" s="417"/>
      <c r="N59" s="417"/>
      <c r="O59" s="417"/>
      <c r="P59" s="417"/>
      <c r="Q59" s="417"/>
      <c r="R59" s="417"/>
      <c r="S59" s="417"/>
    </row>
    <row r="60" spans="1:19" ht="32.25" customHeight="1">
      <c r="A60" s="74"/>
      <c r="B60" s="240" t="s">
        <v>96</v>
      </c>
      <c r="C60" s="452"/>
      <c r="D60" s="429"/>
      <c r="E60" s="432"/>
      <c r="F60" s="446"/>
      <c r="G60" s="449"/>
      <c r="H60" s="322">
        <v>0.02</v>
      </c>
      <c r="I60" s="423"/>
      <c r="J60" s="417"/>
      <c r="K60" s="417"/>
      <c r="L60" s="417"/>
      <c r="M60" s="417"/>
      <c r="N60" s="417"/>
      <c r="O60" s="417"/>
      <c r="P60" s="417"/>
      <c r="Q60" s="417"/>
      <c r="R60" s="417"/>
      <c r="S60" s="417"/>
    </row>
    <row r="61" spans="1:19" ht="21" customHeight="1">
      <c r="A61" s="74"/>
      <c r="B61" s="240" t="s">
        <v>97</v>
      </c>
      <c r="C61" s="452"/>
      <c r="D61" s="429"/>
      <c r="E61" s="432"/>
      <c r="F61" s="446"/>
      <c r="G61" s="449"/>
      <c r="H61" s="323">
        <v>2.0000000000000001E-4</v>
      </c>
      <c r="I61" s="423"/>
      <c r="J61" s="417"/>
      <c r="K61" s="417"/>
      <c r="L61" s="417"/>
      <c r="M61" s="417"/>
      <c r="N61" s="417"/>
      <c r="O61" s="417"/>
      <c r="P61" s="417"/>
      <c r="Q61" s="417"/>
      <c r="R61" s="417"/>
      <c r="S61" s="417"/>
    </row>
    <row r="62" spans="1:19" ht="24" hidden="1" customHeight="1" outlineLevel="1">
      <c r="A62" s="74"/>
      <c r="B62" s="240" t="s">
        <v>98</v>
      </c>
      <c r="C62" s="452"/>
      <c r="D62" s="429"/>
      <c r="E62" s="432"/>
      <c r="F62" s="446"/>
      <c r="G62" s="449"/>
      <c r="H62" s="322">
        <v>0.02</v>
      </c>
      <c r="I62" s="423"/>
      <c r="J62" s="417"/>
      <c r="K62" s="417"/>
      <c r="L62" s="417"/>
      <c r="M62" s="417"/>
      <c r="N62" s="417"/>
      <c r="O62" s="417"/>
      <c r="P62" s="417"/>
      <c r="Q62" s="417"/>
      <c r="R62" s="417"/>
      <c r="S62" s="417"/>
    </row>
    <row r="63" spans="1:19" ht="20.25" customHeight="1" collapsed="1">
      <c r="A63" s="74"/>
      <c r="B63" s="240" t="s">
        <v>99</v>
      </c>
      <c r="C63" s="452"/>
      <c r="D63" s="429"/>
      <c r="E63" s="432"/>
      <c r="F63" s="446"/>
      <c r="G63" s="449"/>
      <c r="H63" s="323">
        <v>2.0000000000000001E-4</v>
      </c>
      <c r="I63" s="423"/>
      <c r="J63" s="417"/>
      <c r="K63" s="417"/>
      <c r="L63" s="417"/>
      <c r="M63" s="417"/>
      <c r="N63" s="417"/>
      <c r="O63" s="417"/>
      <c r="P63" s="417"/>
      <c r="Q63" s="417"/>
      <c r="R63" s="417"/>
      <c r="S63" s="417"/>
    </row>
    <row r="64" spans="1:19" ht="18.75" customHeight="1">
      <c r="A64" s="74"/>
      <c r="B64" s="240" t="s">
        <v>100</v>
      </c>
      <c r="C64" s="452"/>
      <c r="D64" s="429"/>
      <c r="E64" s="432"/>
      <c r="F64" s="446"/>
      <c r="G64" s="449"/>
      <c r="H64" s="324">
        <v>4.0000000000000001E-3</v>
      </c>
      <c r="I64" s="423"/>
      <c r="J64" s="417"/>
      <c r="K64" s="417"/>
      <c r="L64" s="417"/>
      <c r="M64" s="417"/>
      <c r="N64" s="417"/>
      <c r="O64" s="417"/>
      <c r="P64" s="417"/>
      <c r="Q64" s="417"/>
      <c r="R64" s="417"/>
      <c r="S64" s="417"/>
    </row>
    <row r="65" spans="1:19" ht="32.25" customHeight="1">
      <c r="A65" s="74"/>
      <c r="B65" s="240" t="s">
        <v>101</v>
      </c>
      <c r="C65" s="452"/>
      <c r="D65" s="429"/>
      <c r="E65" s="432"/>
      <c r="F65" s="446"/>
      <c r="G65" s="449"/>
      <c r="H65" s="322">
        <v>0.05</v>
      </c>
      <c r="I65" s="423"/>
      <c r="J65" s="417"/>
      <c r="K65" s="417"/>
      <c r="L65" s="417"/>
      <c r="M65" s="417"/>
      <c r="N65" s="417"/>
      <c r="O65" s="417"/>
      <c r="P65" s="417"/>
      <c r="Q65" s="417"/>
      <c r="R65" s="417"/>
      <c r="S65" s="417"/>
    </row>
    <row r="66" spans="1:19" ht="18.75" customHeight="1">
      <c r="A66" s="74"/>
      <c r="B66" s="240" t="s">
        <v>102</v>
      </c>
      <c r="C66" s="452"/>
      <c r="D66" s="429"/>
      <c r="E66" s="432"/>
      <c r="F66" s="446"/>
      <c r="G66" s="449"/>
      <c r="H66" s="322">
        <v>0.19</v>
      </c>
      <c r="I66" s="423"/>
      <c r="J66" s="417"/>
      <c r="K66" s="417"/>
      <c r="L66" s="417"/>
      <c r="M66" s="417"/>
      <c r="N66" s="417"/>
      <c r="O66" s="417"/>
      <c r="P66" s="417"/>
      <c r="Q66" s="417"/>
      <c r="R66" s="417"/>
      <c r="S66" s="417"/>
    </row>
    <row r="67" spans="1:19" ht="20.25" customHeight="1">
      <c r="A67" s="74"/>
      <c r="B67" s="240" t="s">
        <v>103</v>
      </c>
      <c r="C67" s="452"/>
      <c r="D67" s="429"/>
      <c r="E67" s="432"/>
      <c r="F67" s="446"/>
      <c r="G67" s="449"/>
      <c r="H67" s="322">
        <v>0.02</v>
      </c>
      <c r="I67" s="423"/>
      <c r="J67" s="417"/>
      <c r="K67" s="417"/>
      <c r="L67" s="417"/>
      <c r="M67" s="417"/>
      <c r="N67" s="417"/>
      <c r="O67" s="417"/>
      <c r="P67" s="417"/>
      <c r="Q67" s="417"/>
      <c r="R67" s="417"/>
      <c r="S67" s="417"/>
    </row>
    <row r="68" spans="1:19" ht="63.75" hidden="1" customHeight="1" outlineLevel="1">
      <c r="A68" s="75"/>
      <c r="B68" s="250" t="s">
        <v>104</v>
      </c>
      <c r="C68" s="76" t="s">
        <v>105</v>
      </c>
      <c r="D68" s="353" t="s">
        <v>106</v>
      </c>
      <c r="E68" s="53">
        <f>[1]Расценки!E68</f>
        <v>1458.7269026708257</v>
      </c>
      <c r="F68" s="77">
        <v>0</v>
      </c>
      <c r="G68" s="366">
        <f>E68*F68</f>
        <v>0</v>
      </c>
      <c r="H68" s="374">
        <f>G68/F203/12</f>
        <v>0</v>
      </c>
      <c r="I68" s="350">
        <f>$F68*[1]Расценки!F68</f>
        <v>0</v>
      </c>
      <c r="J68" s="350">
        <f>$F68*[1]Расценки!G68</f>
        <v>0</v>
      </c>
      <c r="K68" s="350">
        <f>$F68*[1]Расценки!H68</f>
        <v>0</v>
      </c>
      <c r="L68" s="350">
        <f>$F68*[1]Расценки!I68</f>
        <v>0</v>
      </c>
      <c r="M68" s="350">
        <f>$F68*[1]Расценки!J68</f>
        <v>0</v>
      </c>
      <c r="N68" s="350">
        <f>$F68*[1]Расценки!K68</f>
        <v>0</v>
      </c>
      <c r="O68" s="350">
        <f>$F68*[1]Расценки!L68</f>
        <v>0</v>
      </c>
      <c r="P68" s="350">
        <f>$F68*[1]Расценки!M68</f>
        <v>0</v>
      </c>
      <c r="Q68" s="350">
        <f>$F68*[1]Расценки!N68</f>
        <v>0</v>
      </c>
      <c r="R68" s="350">
        <f>$F68*[1]Расценки!O68</f>
        <v>0</v>
      </c>
      <c r="S68" s="350">
        <f>SUM(I68:R68)</f>
        <v>0</v>
      </c>
    </row>
    <row r="69" spans="1:19" ht="36" customHeight="1" collapsed="1">
      <c r="A69" s="71" t="s">
        <v>88</v>
      </c>
      <c r="B69" s="232" t="s">
        <v>107</v>
      </c>
      <c r="C69" s="101"/>
      <c r="D69" s="78"/>
      <c r="E69" s="79"/>
      <c r="F69" s="354"/>
      <c r="G69" s="364"/>
      <c r="H69" s="373"/>
      <c r="I69" s="349"/>
      <c r="J69" s="349"/>
      <c r="K69" s="349"/>
      <c r="L69" s="349"/>
      <c r="M69" s="349"/>
      <c r="N69" s="349"/>
      <c r="O69" s="349"/>
      <c r="P69" s="349"/>
      <c r="Q69" s="349"/>
      <c r="R69" s="349"/>
      <c r="S69" s="349"/>
    </row>
    <row r="70" spans="1:19" ht="24.75" customHeight="1">
      <c r="A70" s="80"/>
      <c r="B70" s="251" t="s">
        <v>108</v>
      </c>
      <c r="C70" s="252"/>
      <c r="D70" s="429" t="s">
        <v>63</v>
      </c>
      <c r="E70" s="455">
        <f>[1]Расценки!E71</f>
        <v>6.1304232773939304</v>
      </c>
      <c r="F70" s="446">
        <f>F203</f>
        <v>98559.56</v>
      </c>
      <c r="G70" s="449">
        <f>E70*F70</f>
        <v>604211.82083370374</v>
      </c>
      <c r="H70" s="394">
        <f>H71+H72</f>
        <v>0.51</v>
      </c>
      <c r="I70" s="423">
        <f>$F70*[1]Расценки!F71</f>
        <v>256719.18139980006</v>
      </c>
      <c r="J70" s="417">
        <f>$F70*[1]Расценки!G71</f>
        <v>51857.274642759614</v>
      </c>
      <c r="K70" s="417">
        <f>$F70*[1]Расценки!H71</f>
        <v>1311.2641154028611</v>
      </c>
      <c r="L70" s="417">
        <f>$F70*[1]Расценки!I71</f>
        <v>177001.62561884688</v>
      </c>
      <c r="M70" s="417">
        <f>$F70*[1]Расценки!J71</f>
        <v>5537.1374411636489</v>
      </c>
      <c r="N70" s="417">
        <f>$F70*[1]Расценки!K71</f>
        <v>0</v>
      </c>
      <c r="O70" s="417">
        <f>$F70*[1]Расценки!L71</f>
        <v>0</v>
      </c>
      <c r="P70" s="417">
        <f>$F70*[1]Расценки!M71</f>
        <v>77258.947853804784</v>
      </c>
      <c r="Q70" s="417">
        <f>$F70*[1]Расценки!N71</f>
        <v>28484.271553588893</v>
      </c>
      <c r="R70" s="417">
        <f>$F70*[1]Расценки!O71</f>
        <v>6042.118208337055</v>
      </c>
      <c r="S70" s="417">
        <f>SUM(I70:R76)</f>
        <v>604211.82083370397</v>
      </c>
    </row>
    <row r="71" spans="1:19" ht="66" customHeight="1">
      <c r="A71" s="80"/>
      <c r="B71" s="253" t="s">
        <v>109</v>
      </c>
      <c r="C71" s="369" t="s">
        <v>91</v>
      </c>
      <c r="D71" s="429"/>
      <c r="E71" s="457"/>
      <c r="F71" s="446"/>
      <c r="G71" s="449"/>
      <c r="H71" s="298">
        <v>0.19</v>
      </c>
      <c r="I71" s="423"/>
      <c r="J71" s="417"/>
      <c r="K71" s="417"/>
      <c r="L71" s="417"/>
      <c r="M71" s="417"/>
      <c r="N71" s="417"/>
      <c r="O71" s="417"/>
      <c r="P71" s="417"/>
      <c r="Q71" s="417"/>
      <c r="R71" s="417"/>
      <c r="S71" s="417"/>
    </row>
    <row r="72" spans="1:19" ht="21" customHeight="1">
      <c r="A72" s="80"/>
      <c r="B72" s="253" t="s">
        <v>110</v>
      </c>
      <c r="C72" s="453" t="s">
        <v>62</v>
      </c>
      <c r="D72" s="429"/>
      <c r="E72" s="457"/>
      <c r="F72" s="446"/>
      <c r="G72" s="449"/>
      <c r="H72" s="298">
        <f>H73+H74+H75+H76</f>
        <v>0.32</v>
      </c>
      <c r="I72" s="423"/>
      <c r="J72" s="417"/>
      <c r="K72" s="417"/>
      <c r="L72" s="417"/>
      <c r="M72" s="417"/>
      <c r="N72" s="417"/>
      <c r="O72" s="417"/>
      <c r="P72" s="417"/>
      <c r="Q72" s="417"/>
      <c r="R72" s="417"/>
      <c r="S72" s="417"/>
    </row>
    <row r="73" spans="1:19" ht="33.75" customHeight="1">
      <c r="A73" s="80"/>
      <c r="B73" s="253" t="s">
        <v>111</v>
      </c>
      <c r="C73" s="453"/>
      <c r="D73" s="429"/>
      <c r="E73" s="457"/>
      <c r="F73" s="446"/>
      <c r="G73" s="449"/>
      <c r="H73" s="322">
        <v>7.0000000000000007E-2</v>
      </c>
      <c r="I73" s="423"/>
      <c r="J73" s="417"/>
      <c r="K73" s="417"/>
      <c r="L73" s="417"/>
      <c r="M73" s="417"/>
      <c r="N73" s="417"/>
      <c r="O73" s="417"/>
      <c r="P73" s="417"/>
      <c r="Q73" s="417"/>
      <c r="R73" s="417"/>
      <c r="S73" s="417"/>
    </row>
    <row r="74" spans="1:19" ht="21" customHeight="1">
      <c r="A74" s="80"/>
      <c r="B74" s="253" t="s">
        <v>112</v>
      </c>
      <c r="C74" s="453"/>
      <c r="D74" s="429"/>
      <c r="E74" s="457"/>
      <c r="F74" s="446"/>
      <c r="G74" s="449"/>
      <c r="H74" s="322">
        <v>0.02</v>
      </c>
      <c r="I74" s="423"/>
      <c r="J74" s="417"/>
      <c r="K74" s="417"/>
      <c r="L74" s="417"/>
      <c r="M74" s="417"/>
      <c r="N74" s="417"/>
      <c r="O74" s="417"/>
      <c r="P74" s="417"/>
      <c r="Q74" s="417"/>
      <c r="R74" s="417"/>
      <c r="S74" s="417"/>
    </row>
    <row r="75" spans="1:19" ht="21" customHeight="1">
      <c r="A75" s="80"/>
      <c r="B75" s="253" t="s">
        <v>102</v>
      </c>
      <c r="C75" s="453"/>
      <c r="D75" s="429"/>
      <c r="E75" s="457"/>
      <c r="F75" s="446"/>
      <c r="G75" s="449"/>
      <c r="H75" s="322">
        <v>0.18</v>
      </c>
      <c r="I75" s="423"/>
      <c r="J75" s="417"/>
      <c r="K75" s="417"/>
      <c r="L75" s="417"/>
      <c r="M75" s="417"/>
      <c r="N75" s="417"/>
      <c r="O75" s="417"/>
      <c r="P75" s="417"/>
      <c r="Q75" s="417"/>
      <c r="R75" s="417"/>
      <c r="S75" s="417"/>
    </row>
    <row r="76" spans="1:19" ht="39.75" customHeight="1">
      <c r="A76" s="80"/>
      <c r="B76" s="253" t="s">
        <v>113</v>
      </c>
      <c r="C76" s="453"/>
      <c r="D76" s="429"/>
      <c r="E76" s="457"/>
      <c r="F76" s="446"/>
      <c r="G76" s="449"/>
      <c r="H76" s="322">
        <v>0.05</v>
      </c>
      <c r="I76" s="423"/>
      <c r="J76" s="417"/>
      <c r="K76" s="417"/>
      <c r="L76" s="417"/>
      <c r="M76" s="417"/>
      <c r="N76" s="417"/>
      <c r="O76" s="417"/>
      <c r="P76" s="417"/>
      <c r="Q76" s="417"/>
      <c r="R76" s="417"/>
      <c r="S76" s="417"/>
    </row>
    <row r="77" spans="1:19" ht="63.75" hidden="1" customHeight="1" outlineLevel="1">
      <c r="A77" s="81"/>
      <c r="B77" s="253" t="s">
        <v>104</v>
      </c>
      <c r="C77" s="82" t="s">
        <v>105</v>
      </c>
      <c r="D77" s="353" t="s">
        <v>106</v>
      </c>
      <c r="E77" s="254">
        <f>[1]Расценки!E77</f>
        <v>1458.7269026708257</v>
      </c>
      <c r="F77" s="77">
        <v>0</v>
      </c>
      <c r="G77" s="366">
        <f>E77*F77</f>
        <v>0</v>
      </c>
      <c r="H77" s="374">
        <f>G77/F203/12</f>
        <v>0</v>
      </c>
      <c r="I77" s="350">
        <f>$F77*[1]Расценки!F77</f>
        <v>0</v>
      </c>
      <c r="J77" s="350">
        <f>$F77*[1]Расценки!G77</f>
        <v>0</v>
      </c>
      <c r="K77" s="350">
        <f>$F77*[1]Расценки!H77</f>
        <v>0</v>
      </c>
      <c r="L77" s="350">
        <f>$F77*[1]Расценки!I77</f>
        <v>0</v>
      </c>
      <c r="M77" s="350">
        <f>$F77*[1]Расценки!J77</f>
        <v>0</v>
      </c>
      <c r="N77" s="350">
        <f>$F77*[1]Расценки!K77</f>
        <v>0</v>
      </c>
      <c r="O77" s="350">
        <f>$F77*[1]Расценки!L77</f>
        <v>0</v>
      </c>
      <c r="P77" s="350">
        <f>$F77*[1]Расценки!M77</f>
        <v>0</v>
      </c>
      <c r="Q77" s="350">
        <f>$F77*[1]Расценки!N77</f>
        <v>0</v>
      </c>
      <c r="R77" s="350">
        <f>$F77*[1]Расценки!O77</f>
        <v>0</v>
      </c>
      <c r="S77" s="350">
        <f>SUM(I77:R77)</f>
        <v>0</v>
      </c>
    </row>
    <row r="78" spans="1:19" ht="21.75" hidden="1" customHeight="1" outlineLevel="1" collapsed="1">
      <c r="A78" s="80"/>
      <c r="B78" s="255" t="s">
        <v>114</v>
      </c>
      <c r="C78" s="369"/>
      <c r="D78" s="256"/>
      <c r="E78" s="83"/>
      <c r="F78" s="371"/>
      <c r="G78" s="365"/>
      <c r="H78" s="367"/>
      <c r="I78" s="349"/>
      <c r="J78" s="349"/>
      <c r="K78" s="349"/>
      <c r="L78" s="349"/>
      <c r="M78" s="349"/>
      <c r="N78" s="349"/>
      <c r="O78" s="349"/>
      <c r="P78" s="349"/>
      <c r="Q78" s="349"/>
      <c r="R78" s="349"/>
      <c r="S78" s="349"/>
    </row>
    <row r="79" spans="1:19" ht="60" hidden="1" customHeight="1" outlineLevel="1">
      <c r="A79" s="80"/>
      <c r="B79" s="240" t="s">
        <v>109</v>
      </c>
      <c r="C79" s="372" t="s">
        <v>91</v>
      </c>
      <c r="D79" s="454" t="s">
        <v>63</v>
      </c>
      <c r="E79" s="455">
        <f>[1]Расценки!E79</f>
        <v>5.3733228939904683</v>
      </c>
      <c r="F79" s="456"/>
      <c r="G79" s="449">
        <f>E79*F79</f>
        <v>0</v>
      </c>
      <c r="H79" s="420">
        <f>G79/F203/12</f>
        <v>0</v>
      </c>
      <c r="I79" s="423">
        <f>$F79*[1]Расценки!F79</f>
        <v>0</v>
      </c>
      <c r="J79" s="417">
        <f>$F79*[1]Расценки!G79</f>
        <v>0</v>
      </c>
      <c r="K79" s="417">
        <f>$F79*[1]Расценки!H79</f>
        <v>0</v>
      </c>
      <c r="L79" s="417">
        <f>$F79*[1]Расценки!I79</f>
        <v>0</v>
      </c>
      <c r="M79" s="417">
        <f>$F79*[1]Расценки!J79</f>
        <v>0</v>
      </c>
      <c r="N79" s="417">
        <f>$F79*[1]Расценки!K79</f>
        <v>0</v>
      </c>
      <c r="O79" s="417">
        <f>$F79*[1]Расценки!L79</f>
        <v>0</v>
      </c>
      <c r="P79" s="417">
        <f>$F79*[1]Расценки!M79</f>
        <v>0</v>
      </c>
      <c r="Q79" s="417">
        <f>$F79*[1]Расценки!N79</f>
        <v>0</v>
      </c>
      <c r="R79" s="417">
        <f>$F79*[1]Расценки!O79</f>
        <v>0</v>
      </c>
      <c r="S79" s="417">
        <f>SUM(I79:R83)</f>
        <v>0</v>
      </c>
    </row>
    <row r="80" spans="1:19" ht="15" hidden="1" customHeight="1" outlineLevel="1">
      <c r="A80" s="80"/>
      <c r="B80" s="240" t="s">
        <v>110</v>
      </c>
      <c r="C80" s="458" t="s">
        <v>62</v>
      </c>
      <c r="D80" s="454"/>
      <c r="E80" s="455"/>
      <c r="F80" s="456"/>
      <c r="G80" s="449"/>
      <c r="H80" s="420"/>
      <c r="I80" s="423"/>
      <c r="J80" s="417"/>
      <c r="K80" s="417"/>
      <c r="L80" s="417"/>
      <c r="M80" s="417"/>
      <c r="N80" s="417"/>
      <c r="O80" s="417"/>
      <c r="P80" s="417"/>
      <c r="Q80" s="417"/>
      <c r="R80" s="417"/>
      <c r="S80" s="417"/>
    </row>
    <row r="81" spans="1:19" ht="30" hidden="1" customHeight="1" outlineLevel="1">
      <c r="A81" s="80"/>
      <c r="B81" s="240" t="s">
        <v>111</v>
      </c>
      <c r="C81" s="458"/>
      <c r="D81" s="454"/>
      <c r="E81" s="455"/>
      <c r="F81" s="456"/>
      <c r="G81" s="449"/>
      <c r="H81" s="420"/>
      <c r="I81" s="423"/>
      <c r="J81" s="417"/>
      <c r="K81" s="417"/>
      <c r="L81" s="417"/>
      <c r="M81" s="417"/>
      <c r="N81" s="417"/>
      <c r="O81" s="417"/>
      <c r="P81" s="417"/>
      <c r="Q81" s="417"/>
      <c r="R81" s="417"/>
      <c r="S81" s="417"/>
    </row>
    <row r="82" spans="1:19" ht="15" hidden="1" customHeight="1" outlineLevel="1">
      <c r="A82" s="80"/>
      <c r="B82" s="240" t="s">
        <v>112</v>
      </c>
      <c r="C82" s="458"/>
      <c r="D82" s="454"/>
      <c r="E82" s="455"/>
      <c r="F82" s="456"/>
      <c r="G82" s="449"/>
      <c r="H82" s="420"/>
      <c r="I82" s="423"/>
      <c r="J82" s="417"/>
      <c r="K82" s="417"/>
      <c r="L82" s="417"/>
      <c r="M82" s="417"/>
      <c r="N82" s="417"/>
      <c r="O82" s="417"/>
      <c r="P82" s="417"/>
      <c r="Q82" s="417"/>
      <c r="R82" s="417"/>
      <c r="S82" s="417"/>
    </row>
    <row r="83" spans="1:19" ht="30" hidden="1" customHeight="1" outlineLevel="1">
      <c r="A83" s="80"/>
      <c r="B83" s="240" t="s">
        <v>113</v>
      </c>
      <c r="C83" s="458"/>
      <c r="D83" s="454"/>
      <c r="E83" s="455"/>
      <c r="F83" s="456"/>
      <c r="G83" s="449"/>
      <c r="H83" s="420"/>
      <c r="I83" s="423"/>
      <c r="J83" s="417"/>
      <c r="K83" s="417"/>
      <c r="L83" s="417"/>
      <c r="M83" s="417"/>
      <c r="N83" s="417"/>
      <c r="O83" s="417"/>
      <c r="P83" s="417"/>
      <c r="Q83" s="417"/>
      <c r="R83" s="417"/>
      <c r="S83" s="417"/>
    </row>
    <row r="84" spans="1:19" ht="63.75" hidden="1" customHeight="1" outlineLevel="1">
      <c r="A84" s="80"/>
      <c r="B84" s="250" t="s">
        <v>104</v>
      </c>
      <c r="C84" s="372" t="s">
        <v>105</v>
      </c>
      <c r="D84" s="370" t="s">
        <v>106</v>
      </c>
      <c r="E84" s="83">
        <f>[1]Расценки!E84</f>
        <v>1458.7269026708257</v>
      </c>
      <c r="F84" s="371"/>
      <c r="G84" s="365">
        <f>E84*F84</f>
        <v>0</v>
      </c>
      <c r="H84" s="367">
        <f>G84/F203/12</f>
        <v>0</v>
      </c>
      <c r="I84" s="349">
        <f>$F84*[1]Расценки!F84</f>
        <v>0</v>
      </c>
      <c r="J84" s="349">
        <f>$F84*[1]Расценки!G84</f>
        <v>0</v>
      </c>
      <c r="K84" s="349">
        <f>$F84*[1]Расценки!H84</f>
        <v>0</v>
      </c>
      <c r="L84" s="349">
        <f>$F84*[1]Расценки!I84</f>
        <v>0</v>
      </c>
      <c r="M84" s="349">
        <f>$F84*[1]Расценки!J84</f>
        <v>0</v>
      </c>
      <c r="N84" s="349">
        <f>$F84*[1]Расценки!K84</f>
        <v>0</v>
      </c>
      <c r="O84" s="349">
        <f>$F84*[1]Расценки!L84</f>
        <v>0</v>
      </c>
      <c r="P84" s="349">
        <f>$F84*[1]Расценки!M84</f>
        <v>0</v>
      </c>
      <c r="Q84" s="349">
        <f>$F84*[1]Расценки!N84</f>
        <v>0</v>
      </c>
      <c r="R84" s="349">
        <f>$F84*[1]Расценки!O84</f>
        <v>0</v>
      </c>
      <c r="S84" s="349">
        <f>SUM(I84:R84)</f>
        <v>0</v>
      </c>
    </row>
    <row r="85" spans="1:19" ht="23.25" customHeight="1" collapsed="1">
      <c r="A85" s="257"/>
      <c r="B85" s="255" t="s">
        <v>115</v>
      </c>
      <c r="C85" s="84"/>
      <c r="D85" s="428" t="s">
        <v>63</v>
      </c>
      <c r="E85" s="465">
        <f>[1]Расценки!E86</f>
        <v>5.8082442322427665</v>
      </c>
      <c r="F85" s="445">
        <f>F203</f>
        <v>98559.56</v>
      </c>
      <c r="G85" s="448">
        <f>E85*F85</f>
        <v>572457.99590238486</v>
      </c>
      <c r="H85" s="393">
        <f>H86+H88+H89</f>
        <v>0.47499999999999998</v>
      </c>
      <c r="I85" s="422">
        <f>$F85*[1]Расценки!F86</f>
        <v>392451.33384521352</v>
      </c>
      <c r="J85" s="416">
        <f>$F85*[1]Расценки!G86</f>
        <v>79275.169436733122</v>
      </c>
      <c r="K85" s="416">
        <f>$F85*[1]Расценки!H86</f>
        <v>104.96717868581999</v>
      </c>
      <c r="L85" s="416">
        <f>$F85*[1]Расценки!I86</f>
        <v>17842.897740410132</v>
      </c>
      <c r="M85" s="416">
        <f>$F85*[1]Расценки!J86</f>
        <v>6187.669314904022</v>
      </c>
      <c r="N85" s="416">
        <f>$F85*[1]Расценки!K86</f>
        <v>0</v>
      </c>
      <c r="O85" s="416">
        <f>$F85*[1]Расценки!L86</f>
        <v>0</v>
      </c>
      <c r="P85" s="416">
        <f>$F85*[1]Расценки!M86</f>
        <v>43884.072906301953</v>
      </c>
      <c r="Q85" s="416">
        <f>$F85*[1]Расценки!N86</f>
        <v>26987.30552111243</v>
      </c>
      <c r="R85" s="416">
        <f>$F85*[1]Расценки!O86</f>
        <v>5724.5799590238148</v>
      </c>
      <c r="S85" s="416">
        <f>SUM(I85:R89)</f>
        <v>572457.99590238486</v>
      </c>
    </row>
    <row r="86" spans="1:19" ht="54.75" customHeight="1">
      <c r="A86" s="258"/>
      <c r="B86" s="253" t="s">
        <v>116</v>
      </c>
      <c r="C86" s="369" t="s">
        <v>91</v>
      </c>
      <c r="D86" s="429"/>
      <c r="E86" s="457"/>
      <c r="F86" s="446"/>
      <c r="G86" s="449"/>
      <c r="H86" s="298">
        <v>0.18</v>
      </c>
      <c r="I86" s="423"/>
      <c r="J86" s="417"/>
      <c r="K86" s="417"/>
      <c r="L86" s="417"/>
      <c r="M86" s="417"/>
      <c r="N86" s="417"/>
      <c r="O86" s="417"/>
      <c r="P86" s="417"/>
      <c r="Q86" s="417"/>
      <c r="R86" s="417"/>
      <c r="S86" s="417"/>
    </row>
    <row r="87" spans="1:19" ht="21" customHeight="1">
      <c r="A87" s="258"/>
      <c r="B87" s="253" t="s">
        <v>110</v>
      </c>
      <c r="C87" s="453" t="s">
        <v>62</v>
      </c>
      <c r="D87" s="429"/>
      <c r="E87" s="457"/>
      <c r="F87" s="446"/>
      <c r="G87" s="449"/>
      <c r="H87" s="321"/>
      <c r="I87" s="423"/>
      <c r="J87" s="417"/>
      <c r="K87" s="417"/>
      <c r="L87" s="417"/>
      <c r="M87" s="417"/>
      <c r="N87" s="417"/>
      <c r="O87" s="417"/>
      <c r="P87" s="417"/>
      <c r="Q87" s="417"/>
      <c r="R87" s="417"/>
      <c r="S87" s="417"/>
    </row>
    <row r="88" spans="1:19" ht="18.75" customHeight="1">
      <c r="A88" s="258"/>
      <c r="B88" s="259" t="s">
        <v>117</v>
      </c>
      <c r="C88" s="453"/>
      <c r="D88" s="429"/>
      <c r="E88" s="457"/>
      <c r="F88" s="446"/>
      <c r="G88" s="449"/>
      <c r="H88" s="298">
        <v>5.0000000000000001E-3</v>
      </c>
      <c r="I88" s="423"/>
      <c r="J88" s="417"/>
      <c r="K88" s="417"/>
      <c r="L88" s="417"/>
      <c r="M88" s="417"/>
      <c r="N88" s="417"/>
      <c r="O88" s="417"/>
      <c r="P88" s="417"/>
      <c r="Q88" s="417"/>
      <c r="R88" s="417"/>
      <c r="S88" s="417"/>
    </row>
    <row r="89" spans="1:19" ht="39" customHeight="1">
      <c r="A89" s="260"/>
      <c r="B89" s="261" t="s">
        <v>118</v>
      </c>
      <c r="C89" s="82" t="s">
        <v>46</v>
      </c>
      <c r="D89" s="430"/>
      <c r="E89" s="457"/>
      <c r="F89" s="447"/>
      <c r="G89" s="449"/>
      <c r="H89" s="297">
        <v>0.28999999999999998</v>
      </c>
      <c r="I89" s="424"/>
      <c r="J89" s="418"/>
      <c r="K89" s="418"/>
      <c r="L89" s="418"/>
      <c r="M89" s="418"/>
      <c r="N89" s="418"/>
      <c r="O89" s="418"/>
      <c r="P89" s="418"/>
      <c r="Q89" s="418"/>
      <c r="R89" s="418"/>
      <c r="S89" s="418"/>
    </row>
    <row r="90" spans="1:19" ht="120.75" hidden="1" customHeight="1" outlineLevel="1">
      <c r="A90" s="262" t="s">
        <v>119</v>
      </c>
      <c r="B90" s="263" t="s">
        <v>120</v>
      </c>
      <c r="C90" s="372" t="s">
        <v>121</v>
      </c>
      <c r="D90" s="370" t="s">
        <v>122</v>
      </c>
      <c r="E90" s="85">
        <f>[1]Расценки!E90</f>
        <v>2734.2875927432506</v>
      </c>
      <c r="F90" s="33">
        <v>11</v>
      </c>
      <c r="G90" s="49">
        <f>E90*F90</f>
        <v>30077.163520175756</v>
      </c>
      <c r="H90" s="264">
        <f>G90/F203/12</f>
        <v>2.5430615694185116E-2</v>
      </c>
      <c r="I90" s="50">
        <f>$F90*[1]Расценки!F90</f>
        <v>22728.270833972601</v>
      </c>
      <c r="J90" s="86">
        <f>$F90*[1]Расценки!G90</f>
        <v>4591.1107084624655</v>
      </c>
      <c r="K90" s="86">
        <f>$F90*[1]Расценки!H90</f>
        <v>0</v>
      </c>
      <c r="L90" s="86">
        <f>$F90*[1]Расценки!I90</f>
        <v>0</v>
      </c>
      <c r="M90" s="86">
        <f>$F90*[1]Расценки!J90</f>
        <v>526.31029125192083</v>
      </c>
      <c r="N90" s="86" t="e">
        <f>$F90*[1]Расценки!K90</f>
        <v>#REF!</v>
      </c>
      <c r="O90" s="86" t="e">
        <f>$F90*[1]Расценки!L90</f>
        <v>#REF!</v>
      </c>
      <c r="P90" s="86">
        <f>$F90*[1]Расценки!M90</f>
        <v>512.77662819301418</v>
      </c>
      <c r="Q90" s="86">
        <f>$F90*[1]Расценки!N90</f>
        <v>1417.9234230940001</v>
      </c>
      <c r="R90" s="86">
        <f>$F90*[1]Расценки!O90</f>
        <v>300.77163520175736</v>
      </c>
      <c r="S90" s="35" t="e">
        <f>SUM(I90:R90)</f>
        <v>#REF!</v>
      </c>
    </row>
    <row r="91" spans="1:19" ht="68.25" customHeight="1" collapsed="1">
      <c r="A91" s="87" t="s">
        <v>119</v>
      </c>
      <c r="B91" s="228" t="s">
        <v>289</v>
      </c>
      <c r="C91" s="88" t="s">
        <v>124</v>
      </c>
      <c r="D91" s="89" t="s">
        <v>63</v>
      </c>
      <c r="E91" s="90">
        <f>[1]Расценки!E91</f>
        <v>17.200525844239476</v>
      </c>
      <c r="F91" s="91">
        <f>F203</f>
        <v>98559.56</v>
      </c>
      <c r="G91" s="49">
        <f>E91*F91</f>
        <v>1695276.2589768711</v>
      </c>
      <c r="H91" s="264">
        <v>1.43</v>
      </c>
      <c r="I91" s="50">
        <f>$F91*[1]Расценки!F91</f>
        <v>1197155.5411260291</v>
      </c>
      <c r="J91" s="86">
        <f>$F91*[1]Расценки!G91</f>
        <v>241825.41930745787</v>
      </c>
      <c r="K91" s="86">
        <f>$F91*[1]Расценки!H91</f>
        <v>0</v>
      </c>
      <c r="L91" s="86">
        <f>$F91*[1]Расценки!I91</f>
        <v>0</v>
      </c>
      <c r="M91" s="86">
        <f>$F91*[1]Расценки!J91</f>
        <v>25713.247465988978</v>
      </c>
      <c r="N91" s="86">
        <f>$F91*[1]Расценки!K91</f>
        <v>0</v>
      </c>
      <c r="O91" s="86">
        <f>$F91*[1]Расценки!L91</f>
        <v>0</v>
      </c>
      <c r="P91" s="86">
        <f>$F91*[1]Расценки!M91</f>
        <v>133709.12199300266</v>
      </c>
      <c r="Q91" s="86">
        <f>$F91*[1]Расценки!N91</f>
        <v>79920.166494623947</v>
      </c>
      <c r="R91" s="86">
        <f>$F91*[1]Расценки!O91</f>
        <v>16952.762589768561</v>
      </c>
      <c r="S91" s="36">
        <f>SUM(I91:R91)</f>
        <v>1695276.2589768711</v>
      </c>
    </row>
    <row r="92" spans="1:19" ht="26.25" customHeight="1">
      <c r="A92" s="92" t="s">
        <v>123</v>
      </c>
      <c r="B92" s="265" t="s">
        <v>285</v>
      </c>
      <c r="C92" s="266"/>
      <c r="D92" s="267"/>
      <c r="E92" s="93"/>
      <c r="F92" s="354"/>
      <c r="G92" s="94"/>
      <c r="H92" s="345">
        <f>H93+H99+H107</f>
        <v>0.91999999999999993</v>
      </c>
      <c r="I92" s="95"/>
      <c r="J92" s="62"/>
      <c r="K92" s="62"/>
      <c r="L92" s="62"/>
      <c r="M92" s="62"/>
      <c r="N92" s="62"/>
      <c r="O92" s="62"/>
      <c r="P92" s="62"/>
      <c r="Q92" s="62"/>
      <c r="R92" s="62"/>
      <c r="S92" s="62"/>
    </row>
    <row r="93" spans="1:19" ht="45" customHeight="1">
      <c r="A93" s="96" t="s">
        <v>88</v>
      </c>
      <c r="B93" s="268" t="s">
        <v>125</v>
      </c>
      <c r="C93" s="459" t="s">
        <v>126</v>
      </c>
      <c r="D93" s="428" t="s">
        <v>63</v>
      </c>
      <c r="E93" s="462">
        <f>[1]Расценки!E93</f>
        <v>3.5129156706173461</v>
      </c>
      <c r="F93" s="445">
        <f>F203</f>
        <v>98559.56</v>
      </c>
      <c r="G93" s="448">
        <f>E93*F93</f>
        <v>346231.42281315057</v>
      </c>
      <c r="H93" s="466">
        <v>0.28999999999999998</v>
      </c>
      <c r="I93" s="422">
        <f>$F93*[1]Расценки!F93</f>
        <v>247714.86509006683</v>
      </c>
      <c r="J93" s="416">
        <f>$F93*[1]Расценки!G93</f>
        <v>50038.402748193483</v>
      </c>
      <c r="K93" s="416">
        <f>$F93*[1]Расценки!H93</f>
        <v>0</v>
      </c>
      <c r="L93" s="416">
        <f>$F93*[1]Расценки!I93</f>
        <v>0</v>
      </c>
      <c r="M93" s="416">
        <f>$F93*[1]Расценки!J93</f>
        <v>4391.382144353237</v>
      </c>
      <c r="N93" s="416">
        <f>$F93*[1]Расценки!K93</f>
        <v>0</v>
      </c>
      <c r="O93" s="416">
        <f>$F93*[1]Расценки!L93</f>
        <v>0</v>
      </c>
      <c r="P93" s="416">
        <f>$F93*[1]Расценки!M93</f>
        <v>24302.120098356994</v>
      </c>
      <c r="Q93" s="416">
        <f>$F93*[1]Расценки!N93</f>
        <v>16322.338504048528</v>
      </c>
      <c r="R93" s="416">
        <f>$F93*[1]Расценки!O93</f>
        <v>3462.3142281314931</v>
      </c>
      <c r="S93" s="416">
        <f>SUM(I93:R97)</f>
        <v>346231.42281315057</v>
      </c>
    </row>
    <row r="94" spans="1:19" ht="37.5" customHeight="1">
      <c r="A94" s="97"/>
      <c r="B94" s="269" t="s">
        <v>127</v>
      </c>
      <c r="C94" s="460"/>
      <c r="D94" s="429"/>
      <c r="E94" s="463"/>
      <c r="F94" s="446"/>
      <c r="G94" s="449"/>
      <c r="H94" s="451"/>
      <c r="I94" s="423"/>
      <c r="J94" s="417"/>
      <c r="K94" s="417"/>
      <c r="L94" s="417"/>
      <c r="M94" s="417"/>
      <c r="N94" s="417"/>
      <c r="O94" s="417"/>
      <c r="P94" s="417"/>
      <c r="Q94" s="417"/>
      <c r="R94" s="417"/>
      <c r="S94" s="417"/>
    </row>
    <row r="95" spans="1:19" ht="18.75" customHeight="1">
      <c r="A95" s="97"/>
      <c r="B95" s="269" t="s">
        <v>128</v>
      </c>
      <c r="C95" s="460"/>
      <c r="D95" s="429"/>
      <c r="E95" s="463"/>
      <c r="F95" s="446"/>
      <c r="G95" s="449"/>
      <c r="H95" s="451"/>
      <c r="I95" s="423"/>
      <c r="J95" s="417"/>
      <c r="K95" s="417"/>
      <c r="L95" s="417"/>
      <c r="M95" s="417"/>
      <c r="N95" s="417"/>
      <c r="O95" s="417"/>
      <c r="P95" s="417"/>
      <c r="Q95" s="417"/>
      <c r="R95" s="417"/>
      <c r="S95" s="417"/>
    </row>
    <row r="96" spans="1:19" ht="20.25" customHeight="1">
      <c r="A96" s="97"/>
      <c r="B96" s="269" t="s">
        <v>129</v>
      </c>
      <c r="C96" s="460"/>
      <c r="D96" s="429"/>
      <c r="E96" s="463"/>
      <c r="F96" s="446"/>
      <c r="G96" s="449"/>
      <c r="H96" s="451"/>
      <c r="I96" s="423"/>
      <c r="J96" s="417"/>
      <c r="K96" s="417"/>
      <c r="L96" s="417"/>
      <c r="M96" s="417"/>
      <c r="N96" s="417"/>
      <c r="O96" s="417"/>
      <c r="P96" s="417"/>
      <c r="Q96" s="417"/>
      <c r="R96" s="417"/>
      <c r="S96" s="417"/>
    </row>
    <row r="97" spans="1:19" ht="21" customHeight="1">
      <c r="A97" s="97"/>
      <c r="B97" s="270" t="s">
        <v>130</v>
      </c>
      <c r="C97" s="461"/>
      <c r="D97" s="430"/>
      <c r="E97" s="464"/>
      <c r="F97" s="447"/>
      <c r="G97" s="450"/>
      <c r="H97" s="467"/>
      <c r="I97" s="424"/>
      <c r="J97" s="418"/>
      <c r="K97" s="418"/>
      <c r="L97" s="418"/>
      <c r="M97" s="418"/>
      <c r="N97" s="418"/>
      <c r="O97" s="418"/>
      <c r="P97" s="418"/>
      <c r="Q97" s="418"/>
      <c r="R97" s="418"/>
      <c r="S97" s="418"/>
    </row>
    <row r="98" spans="1:19" ht="33.75" customHeight="1">
      <c r="A98" s="96" t="s">
        <v>88</v>
      </c>
      <c r="B98" s="271" t="s">
        <v>131</v>
      </c>
      <c r="C98" s="383"/>
      <c r="D98" s="471" t="s">
        <v>132</v>
      </c>
      <c r="E98" s="98"/>
      <c r="F98" s="355"/>
      <c r="G98" s="61"/>
      <c r="H98" s="272"/>
      <c r="I98" s="63"/>
      <c r="J98" s="63"/>
      <c r="K98" s="95"/>
      <c r="L98" s="95"/>
      <c r="M98" s="95"/>
      <c r="N98" s="95"/>
      <c r="O98" s="95"/>
      <c r="P98" s="95"/>
      <c r="Q98" s="95"/>
      <c r="R98" s="95"/>
      <c r="S98" s="63"/>
    </row>
    <row r="99" spans="1:19" ht="57" customHeight="1">
      <c r="A99" s="359"/>
      <c r="B99" s="240" t="s">
        <v>133</v>
      </c>
      <c r="C99" s="372" t="s">
        <v>93</v>
      </c>
      <c r="D99" s="454"/>
      <c r="E99" s="473">
        <f>[1]Расценки!E99</f>
        <v>6.9858853289270701</v>
      </c>
      <c r="F99" s="446">
        <f>F203</f>
        <v>98559.56</v>
      </c>
      <c r="G99" s="449">
        <f>E99*F99</f>
        <v>688525.78422950732</v>
      </c>
      <c r="H99" s="451">
        <v>0.57999999999999996</v>
      </c>
      <c r="I99" s="423">
        <f>$F99*[1]Расценки!F99</f>
        <v>394618.52802364127</v>
      </c>
      <c r="J99" s="417">
        <f>$F99*[1]Расценки!G99</f>
        <v>79712.94266077553</v>
      </c>
      <c r="K99" s="417">
        <f>$F99*[1]Расценки!H99</f>
        <v>804.88212589888349</v>
      </c>
      <c r="L99" s="417">
        <f>$F99*[1]Расценки!I99</f>
        <v>115358.67986214398</v>
      </c>
      <c r="M99" s="417">
        <f>$F99*[1]Расценки!J99</f>
        <v>8585.1150605512248</v>
      </c>
      <c r="N99" s="417">
        <f>$F99*[1]Расценки!K99</f>
        <v>0</v>
      </c>
      <c r="O99" s="417">
        <f>$F99*[1]Расценки!L99</f>
        <v>0</v>
      </c>
      <c r="P99" s="417">
        <f>$F99*[1]Расценки!M99</f>
        <v>50101.305969095978</v>
      </c>
      <c r="Q99" s="417">
        <f>$F99*[1]Расценки!N99</f>
        <v>32459.07268510534</v>
      </c>
      <c r="R99" s="417">
        <f>$F99*[1]Расценки!O99</f>
        <v>6885.2578422950364</v>
      </c>
      <c r="S99" s="417">
        <f>SUM(I99:R106)</f>
        <v>688525.78422950732</v>
      </c>
    </row>
    <row r="100" spans="1:19" ht="32.25" customHeight="1">
      <c r="A100" s="359"/>
      <c r="B100" s="240" t="s">
        <v>134</v>
      </c>
      <c r="C100" s="458" t="s">
        <v>135</v>
      </c>
      <c r="D100" s="454"/>
      <c r="E100" s="474"/>
      <c r="F100" s="446"/>
      <c r="G100" s="449"/>
      <c r="H100" s="451"/>
      <c r="I100" s="423"/>
      <c r="J100" s="417"/>
      <c r="K100" s="417"/>
      <c r="L100" s="417"/>
      <c r="M100" s="417"/>
      <c r="N100" s="417"/>
      <c r="O100" s="417"/>
      <c r="P100" s="417"/>
      <c r="Q100" s="417"/>
      <c r="R100" s="417"/>
      <c r="S100" s="417"/>
    </row>
    <row r="101" spans="1:19" ht="24" customHeight="1">
      <c r="A101" s="359"/>
      <c r="B101" s="240" t="s">
        <v>136</v>
      </c>
      <c r="C101" s="458"/>
      <c r="D101" s="454"/>
      <c r="E101" s="474"/>
      <c r="F101" s="446"/>
      <c r="G101" s="449"/>
      <c r="H101" s="451"/>
      <c r="I101" s="423"/>
      <c r="J101" s="417"/>
      <c r="K101" s="417"/>
      <c r="L101" s="417"/>
      <c r="M101" s="417"/>
      <c r="N101" s="417"/>
      <c r="O101" s="417"/>
      <c r="P101" s="417"/>
      <c r="Q101" s="417"/>
      <c r="R101" s="417"/>
      <c r="S101" s="417"/>
    </row>
    <row r="102" spans="1:19" ht="20.25" customHeight="1">
      <c r="A102" s="359"/>
      <c r="B102" s="240" t="s">
        <v>137</v>
      </c>
      <c r="C102" s="458"/>
      <c r="D102" s="454"/>
      <c r="E102" s="474"/>
      <c r="F102" s="446"/>
      <c r="G102" s="449"/>
      <c r="H102" s="451"/>
      <c r="I102" s="423"/>
      <c r="J102" s="417"/>
      <c r="K102" s="417"/>
      <c r="L102" s="417"/>
      <c r="M102" s="417"/>
      <c r="N102" s="417"/>
      <c r="O102" s="417"/>
      <c r="P102" s="417"/>
      <c r="Q102" s="417"/>
      <c r="R102" s="417"/>
      <c r="S102" s="417"/>
    </row>
    <row r="103" spans="1:19" ht="20.25" customHeight="1">
      <c r="A103" s="359"/>
      <c r="B103" s="240" t="s">
        <v>138</v>
      </c>
      <c r="C103" s="458"/>
      <c r="D103" s="454"/>
      <c r="E103" s="474"/>
      <c r="F103" s="446"/>
      <c r="G103" s="449"/>
      <c r="H103" s="451"/>
      <c r="I103" s="423"/>
      <c r="J103" s="417"/>
      <c r="K103" s="417"/>
      <c r="L103" s="417"/>
      <c r="M103" s="417"/>
      <c r="N103" s="417"/>
      <c r="O103" s="417"/>
      <c r="P103" s="417"/>
      <c r="Q103" s="417"/>
      <c r="R103" s="417"/>
      <c r="S103" s="417"/>
    </row>
    <row r="104" spans="1:19" ht="17.25" customHeight="1">
      <c r="A104" s="359"/>
      <c r="B104" s="240" t="s">
        <v>139</v>
      </c>
      <c r="C104" s="458"/>
      <c r="D104" s="454"/>
      <c r="E104" s="474"/>
      <c r="F104" s="446"/>
      <c r="G104" s="449"/>
      <c r="H104" s="451"/>
      <c r="I104" s="423"/>
      <c r="J104" s="417"/>
      <c r="K104" s="417"/>
      <c r="L104" s="417"/>
      <c r="M104" s="417"/>
      <c r="N104" s="417"/>
      <c r="O104" s="417"/>
      <c r="P104" s="417"/>
      <c r="Q104" s="417"/>
      <c r="R104" s="417"/>
      <c r="S104" s="417"/>
    </row>
    <row r="105" spans="1:19" ht="15">
      <c r="A105" s="359"/>
      <c r="B105" s="240" t="s">
        <v>140</v>
      </c>
      <c r="C105" s="458"/>
      <c r="D105" s="454"/>
      <c r="E105" s="474"/>
      <c r="F105" s="446"/>
      <c r="G105" s="449"/>
      <c r="H105" s="451"/>
      <c r="I105" s="423"/>
      <c r="J105" s="417"/>
      <c r="K105" s="417"/>
      <c r="L105" s="417"/>
      <c r="M105" s="417"/>
      <c r="N105" s="417"/>
      <c r="O105" s="417"/>
      <c r="P105" s="417"/>
      <c r="Q105" s="417"/>
      <c r="R105" s="417"/>
      <c r="S105" s="417"/>
    </row>
    <row r="106" spans="1:19" ht="15">
      <c r="A106" s="359"/>
      <c r="B106" s="240" t="s">
        <v>141</v>
      </c>
      <c r="C106" s="372" t="s">
        <v>142</v>
      </c>
      <c r="D106" s="454"/>
      <c r="E106" s="474"/>
      <c r="F106" s="446"/>
      <c r="G106" s="449"/>
      <c r="H106" s="451"/>
      <c r="I106" s="423"/>
      <c r="J106" s="417"/>
      <c r="K106" s="417"/>
      <c r="L106" s="417"/>
      <c r="M106" s="417"/>
      <c r="N106" s="417"/>
      <c r="O106" s="417"/>
      <c r="P106" s="417"/>
      <c r="Q106" s="417"/>
      <c r="R106" s="417"/>
      <c r="S106" s="417"/>
    </row>
    <row r="107" spans="1:19" ht="75" customHeight="1">
      <c r="A107" s="360"/>
      <c r="B107" s="253" t="s">
        <v>286</v>
      </c>
      <c r="C107" s="99" t="s">
        <v>105</v>
      </c>
      <c r="D107" s="376" t="s">
        <v>106</v>
      </c>
      <c r="E107" s="100">
        <f>[1]Расценки!E107</f>
        <v>1941.832446388999</v>
      </c>
      <c r="F107" s="77">
        <v>29</v>
      </c>
      <c r="G107" s="366">
        <f>E107*F107</f>
        <v>56313.140945280968</v>
      </c>
      <c r="H107" s="374">
        <v>0.05</v>
      </c>
      <c r="I107" s="350">
        <f>$F107*[1]Расценки!F107</f>
        <v>39229.615321368539</v>
      </c>
      <c r="J107" s="350">
        <f>$F107*[1]Расценки!G107</f>
        <v>7924.382294916446</v>
      </c>
      <c r="K107" s="350">
        <f>$F107*[1]Расценки!H107</f>
        <v>0</v>
      </c>
      <c r="L107" s="350">
        <f>$F107*[1]Расценки!I107</f>
        <v>0</v>
      </c>
      <c r="M107" s="350">
        <f>$F107*[1]Расценки!J107</f>
        <v>908.42591661784945</v>
      </c>
      <c r="N107" s="350">
        <f>$F107*[1]Расценки!K107</f>
        <v>0</v>
      </c>
      <c r="O107" s="350">
        <f>$F107*[1]Расценки!L107</f>
        <v>0</v>
      </c>
      <c r="P107" s="350">
        <f>$F107*[1]Расценки!M107</f>
        <v>5032.8236440763558</v>
      </c>
      <c r="Q107" s="350">
        <f>$F107*[1]Расценки!N107</f>
        <v>2654.76235884896</v>
      </c>
      <c r="R107" s="350">
        <f>$F107*[1]Расценки!O107</f>
        <v>563.13140945281089</v>
      </c>
      <c r="S107" s="350">
        <f>SUM(I107:R107)</f>
        <v>56313.140945280968</v>
      </c>
    </row>
    <row r="108" spans="1:19" ht="183.75" customHeight="1" thickBot="1">
      <c r="A108" s="358" t="s">
        <v>283</v>
      </c>
      <c r="B108" s="263" t="s">
        <v>143</v>
      </c>
      <c r="C108" s="101" t="s">
        <v>144</v>
      </c>
      <c r="D108" s="102" t="s">
        <v>145</v>
      </c>
      <c r="E108" s="103">
        <f>[1]Расценки!E108</f>
        <v>0.80408499901569574</v>
      </c>
      <c r="F108" s="362">
        <f>F203</f>
        <v>98559.56</v>
      </c>
      <c r="G108" s="365">
        <f>E108*F108</f>
        <v>79250.263705587407</v>
      </c>
      <c r="H108" s="346">
        <v>7.0000000000000007E-2</v>
      </c>
      <c r="I108" s="350">
        <f>$F108*[1]Расценки!F108</f>
        <v>0</v>
      </c>
      <c r="J108" s="350">
        <f>$F108*[1]Расценки!G108</f>
        <v>0</v>
      </c>
      <c r="K108" s="350">
        <f>$F108*[1]Расценки!H108</f>
        <v>0</v>
      </c>
      <c r="L108" s="350">
        <f>$F108*[1]Расценки!I108</f>
        <v>0</v>
      </c>
      <c r="M108" s="350">
        <f>$F108*[1]Расценки!J108</f>
        <v>0</v>
      </c>
      <c r="N108" s="350">
        <f>$F108*[1]Расценки!K108</f>
        <v>79250.263705587407</v>
      </c>
      <c r="O108" s="350">
        <f>$F108*[1]Расценки!L108</f>
        <v>0</v>
      </c>
      <c r="P108" s="350">
        <f>$F108*[1]Расценки!M108</f>
        <v>0</v>
      </c>
      <c r="Q108" s="350">
        <f>$F108*[1]Расценки!N108</f>
        <v>0</v>
      </c>
      <c r="R108" s="350">
        <f>$F108*[1]Расценки!O108</f>
        <v>0</v>
      </c>
      <c r="S108" s="344">
        <f>SUM(I108:R108)</f>
        <v>79250.263705587407</v>
      </c>
    </row>
    <row r="109" spans="1:19" ht="51" customHeight="1" thickBot="1">
      <c r="A109" s="54" t="s">
        <v>146</v>
      </c>
      <c r="B109" s="241" t="s">
        <v>147</v>
      </c>
      <c r="C109" s="55"/>
      <c r="D109" s="55"/>
      <c r="E109" s="56"/>
      <c r="F109" s="19"/>
      <c r="G109" s="17"/>
      <c r="H109" s="57">
        <f>H110+H151+H180+H181+H182+H198</f>
        <v>7.2296039106369854</v>
      </c>
      <c r="I109" s="104"/>
      <c r="J109" s="58"/>
      <c r="K109" s="58"/>
      <c r="L109" s="58"/>
      <c r="M109" s="58"/>
      <c r="N109" s="58"/>
      <c r="O109" s="58"/>
      <c r="P109" s="58"/>
      <c r="Q109" s="58"/>
      <c r="R109" s="58"/>
      <c r="S109" s="58"/>
    </row>
    <row r="110" spans="1:19" ht="29.25" customHeight="1">
      <c r="A110" s="105" t="s">
        <v>148</v>
      </c>
      <c r="B110" s="273" t="s">
        <v>149</v>
      </c>
      <c r="C110" s="106"/>
      <c r="D110" s="106"/>
      <c r="E110" s="107"/>
      <c r="F110" s="355"/>
      <c r="G110" s="61"/>
      <c r="H110" s="274">
        <f>H111</f>
        <v>0.90560391063698575</v>
      </c>
      <c r="I110" s="108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</row>
    <row r="111" spans="1:19" s="211" customFormat="1" ht="48.75" customHeight="1">
      <c r="A111" s="209" t="s">
        <v>281</v>
      </c>
      <c r="B111" s="232" t="s">
        <v>282</v>
      </c>
      <c r="C111" s="212" t="str">
        <f>C119</f>
        <v>1 раз в месяц</v>
      </c>
      <c r="D111" s="319" t="str">
        <f>D119</f>
        <v>на 1 кв.м. убираемой площади (лестничные площадки и марши)</v>
      </c>
      <c r="E111" s="213"/>
      <c r="F111" s="214"/>
      <c r="G111" s="215"/>
      <c r="H111" s="227">
        <f>SUM(H112:H140)</f>
        <v>0.90560391063698575</v>
      </c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</row>
    <row r="112" spans="1:19" ht="15" hidden="1" outlineLevel="1">
      <c r="A112" s="110"/>
      <c r="B112" s="232" t="s">
        <v>150</v>
      </c>
      <c r="C112" s="468" t="s">
        <v>151</v>
      </c>
      <c r="D112" s="471" t="s">
        <v>152</v>
      </c>
      <c r="E112" s="111"/>
      <c r="F112" s="385"/>
      <c r="G112" s="364"/>
      <c r="H112" s="373"/>
      <c r="I112" s="348"/>
      <c r="J112" s="348"/>
      <c r="K112" s="348"/>
      <c r="L112" s="348"/>
      <c r="M112" s="348"/>
      <c r="N112" s="348"/>
      <c r="O112" s="348"/>
      <c r="P112" s="348"/>
      <c r="Q112" s="348"/>
      <c r="R112" s="348"/>
      <c r="S112" s="348"/>
    </row>
    <row r="113" spans="1:19" ht="15" hidden="1" outlineLevel="1">
      <c r="A113" s="112"/>
      <c r="B113" s="275" t="s">
        <v>153</v>
      </c>
      <c r="C113" s="469"/>
      <c r="D113" s="454"/>
      <c r="E113" s="377"/>
      <c r="F113" s="389"/>
      <c r="G113" s="365"/>
      <c r="H113" s="367"/>
      <c r="I113" s="349"/>
      <c r="J113" s="349"/>
      <c r="K113" s="349"/>
      <c r="L113" s="349"/>
      <c r="M113" s="349"/>
      <c r="N113" s="349"/>
      <c r="O113" s="349"/>
      <c r="P113" s="349"/>
      <c r="Q113" s="349"/>
      <c r="R113" s="349"/>
      <c r="S113" s="349"/>
    </row>
    <row r="114" spans="1:19" ht="15" hidden="1" outlineLevel="1">
      <c r="A114" s="112"/>
      <c r="B114" s="276" t="s">
        <v>154</v>
      </c>
      <c r="C114" s="469"/>
      <c r="D114" s="454"/>
      <c r="E114" s="377">
        <f>[1]Расценки!E113</f>
        <v>372.72914614500974</v>
      </c>
      <c r="F114" s="389"/>
      <c r="G114" s="365">
        <f>E114*F114</f>
        <v>0</v>
      </c>
      <c r="H114" s="367">
        <f>G114/$F$203/12</f>
        <v>0</v>
      </c>
      <c r="I114" s="349">
        <f>$F114*[1]Расценки!F113</f>
        <v>0</v>
      </c>
      <c r="J114" s="343">
        <f>$F114*[1]Расценки!G113</f>
        <v>0</v>
      </c>
      <c r="K114" s="343">
        <f>$F114*[1]Расценки!H113</f>
        <v>0</v>
      </c>
      <c r="L114" s="343">
        <f>$F114*[1]Расценки!I113</f>
        <v>0</v>
      </c>
      <c r="M114" s="343">
        <f>$F114*[1]Расценки!J113</f>
        <v>0</v>
      </c>
      <c r="N114" s="343">
        <f>$F114*[1]Расценки!K113</f>
        <v>0</v>
      </c>
      <c r="O114" s="343">
        <f>$F114*[1]Расценки!L113</f>
        <v>0</v>
      </c>
      <c r="P114" s="343">
        <f>$F114*[1]Расценки!M113</f>
        <v>0</v>
      </c>
      <c r="Q114" s="343">
        <f>$F114*[1]Расценки!N113</f>
        <v>0</v>
      </c>
      <c r="R114" s="343">
        <f>$F114*[1]Расценки!O113</f>
        <v>0</v>
      </c>
      <c r="S114" s="349">
        <f>SUM(I114:R114)</f>
        <v>0</v>
      </c>
    </row>
    <row r="115" spans="1:19" ht="15" hidden="1" outlineLevel="1">
      <c r="A115" s="112"/>
      <c r="B115" s="276" t="s">
        <v>155</v>
      </c>
      <c r="C115" s="469"/>
      <c r="D115" s="454"/>
      <c r="E115" s="377">
        <f>[1]Расценки!E114</f>
        <v>273.33470717300713</v>
      </c>
      <c r="F115" s="389"/>
      <c r="G115" s="365">
        <f t="shared" ref="G115:G126" si="2">E115*F115</f>
        <v>0</v>
      </c>
      <c r="H115" s="367">
        <f>G115/$F$203/12</f>
        <v>0</v>
      </c>
      <c r="I115" s="349">
        <f>$F115*[1]Расценки!F114</f>
        <v>0</v>
      </c>
      <c r="J115" s="343">
        <f>$F115*[1]Расценки!G114</f>
        <v>0</v>
      </c>
      <c r="K115" s="343">
        <f>$F115*[1]Расценки!H114</f>
        <v>0</v>
      </c>
      <c r="L115" s="343">
        <f>$F115*[1]Расценки!I114</f>
        <v>0</v>
      </c>
      <c r="M115" s="343">
        <f>$F115*[1]Расценки!J114</f>
        <v>0</v>
      </c>
      <c r="N115" s="343">
        <f>$F115*[1]Расценки!K114</f>
        <v>0</v>
      </c>
      <c r="O115" s="343">
        <f>$F115*[1]Расценки!L114</f>
        <v>0</v>
      </c>
      <c r="P115" s="343">
        <f>$F115*[1]Расценки!M114</f>
        <v>0</v>
      </c>
      <c r="Q115" s="343">
        <f>$F115*[1]Расценки!N114</f>
        <v>0</v>
      </c>
      <c r="R115" s="343">
        <f>$F115*[1]Расценки!O114</f>
        <v>0</v>
      </c>
      <c r="S115" s="349">
        <f>SUM(I115:R115)</f>
        <v>0</v>
      </c>
    </row>
    <row r="116" spans="1:19" ht="15" hidden="1" outlineLevel="1">
      <c r="A116" s="112"/>
      <c r="B116" s="276" t="s">
        <v>156</v>
      </c>
      <c r="C116" s="469"/>
      <c r="D116" s="454"/>
      <c r="E116" s="377">
        <f>[1]Расценки!E115</f>
        <v>219.21527747850578</v>
      </c>
      <c r="F116" s="389"/>
      <c r="G116" s="365">
        <f t="shared" si="2"/>
        <v>0</v>
      </c>
      <c r="H116" s="367">
        <f>G116/$F$203/12</f>
        <v>0</v>
      </c>
      <c r="I116" s="349">
        <f>$F116*[1]Расценки!F115</f>
        <v>0</v>
      </c>
      <c r="J116" s="343">
        <f>$F116*[1]Расценки!G115</f>
        <v>0</v>
      </c>
      <c r="K116" s="343">
        <f>$F116*[1]Расценки!H115</f>
        <v>0</v>
      </c>
      <c r="L116" s="343">
        <f>$F116*[1]Расценки!I115</f>
        <v>0</v>
      </c>
      <c r="M116" s="343">
        <f>$F116*[1]Расценки!J115</f>
        <v>0</v>
      </c>
      <c r="N116" s="343">
        <f>$F116*[1]Расценки!K115</f>
        <v>0</v>
      </c>
      <c r="O116" s="343">
        <f>$F116*[1]Расценки!L115</f>
        <v>0</v>
      </c>
      <c r="P116" s="343">
        <f>$F116*[1]Расценки!M115</f>
        <v>0</v>
      </c>
      <c r="Q116" s="343">
        <f>$F116*[1]Расценки!N115</f>
        <v>0</v>
      </c>
      <c r="R116" s="343">
        <f>$F116*[1]Расценки!O115</f>
        <v>0</v>
      </c>
      <c r="S116" s="349">
        <f>SUM(I116:R116)</f>
        <v>0</v>
      </c>
    </row>
    <row r="117" spans="1:19" ht="15" hidden="1" outlineLevel="1">
      <c r="A117" s="112"/>
      <c r="B117" s="276" t="s">
        <v>157</v>
      </c>
      <c r="C117" s="469"/>
      <c r="D117" s="454"/>
      <c r="E117" s="377">
        <f>[1]Расценки!E116</f>
        <v>186.74361966180484</v>
      </c>
      <c r="F117" s="389">
        <v>4274.42</v>
      </c>
      <c r="G117" s="365">
        <f t="shared" si="2"/>
        <v>798220.66275481181</v>
      </c>
      <c r="H117" s="367">
        <f>G117/$F$203/12</f>
        <v>0.67490549433155944</v>
      </c>
      <c r="I117" s="349">
        <f>$F117*[1]Расценки!F116</f>
        <v>547867.03515968856</v>
      </c>
      <c r="J117" s="343">
        <f>$F117*[1]Расценки!G116</f>
        <v>110669.14110225708</v>
      </c>
      <c r="K117" s="343">
        <f>$F117*[1]Расценки!H116</f>
        <v>0</v>
      </c>
      <c r="L117" s="343">
        <f>$F117*[1]Расценки!I116</f>
        <v>0</v>
      </c>
      <c r="M117" s="343">
        <f>$F117*[1]Расценки!J116</f>
        <v>8074.0959513852786</v>
      </c>
      <c r="N117" s="343">
        <f>$F117*[1]Расценки!K116</f>
        <v>0</v>
      </c>
      <c r="O117" s="343">
        <f>$F117*[1]Расценки!L116</f>
        <v>0</v>
      </c>
      <c r="P117" s="343">
        <f>$F117*[1]Расценки!M116</f>
        <v>85997.781241206088</v>
      </c>
      <c r="Q117" s="343">
        <f>$F117*[1]Расценки!N116</f>
        <v>37630.40267272685</v>
      </c>
      <c r="R117" s="343">
        <f>$F117*[1]Расценки!O116</f>
        <v>7982.2066275480693</v>
      </c>
      <c r="S117" s="349">
        <f>SUM(I117:R117)</f>
        <v>798220.66275481205</v>
      </c>
    </row>
    <row r="118" spans="1:19" ht="15" hidden="1" outlineLevel="1">
      <c r="A118" s="113"/>
      <c r="B118" s="276" t="s">
        <v>158</v>
      </c>
      <c r="C118" s="470"/>
      <c r="D118" s="472"/>
      <c r="E118" s="377">
        <f>[1]Расценки!E117</f>
        <v>165.09584778400432</v>
      </c>
      <c r="F118" s="386"/>
      <c r="G118" s="366">
        <f t="shared" si="2"/>
        <v>0</v>
      </c>
      <c r="H118" s="374">
        <f>G118/$F$203/12</f>
        <v>0</v>
      </c>
      <c r="I118" s="349">
        <f>$F118*[1]Расценки!F117</f>
        <v>0</v>
      </c>
      <c r="J118" s="343">
        <f>$F118*[1]Расценки!G117</f>
        <v>0</v>
      </c>
      <c r="K118" s="343">
        <f>$F118*[1]Расценки!H117</f>
        <v>0</v>
      </c>
      <c r="L118" s="343">
        <f>$F118*[1]Расценки!I117</f>
        <v>0</v>
      </c>
      <c r="M118" s="343">
        <f>$F118*[1]Расценки!J117</f>
        <v>0</v>
      </c>
      <c r="N118" s="343">
        <f>$F118*[1]Расценки!K117</f>
        <v>0</v>
      </c>
      <c r="O118" s="343">
        <f>$F118*[1]Расценки!L117</f>
        <v>0</v>
      </c>
      <c r="P118" s="343">
        <f>$F118*[1]Расценки!M117</f>
        <v>0</v>
      </c>
      <c r="Q118" s="343">
        <f>$F118*[1]Расценки!N117</f>
        <v>0</v>
      </c>
      <c r="R118" s="343">
        <f>$F118*[1]Расценки!O117</f>
        <v>0</v>
      </c>
      <c r="S118" s="349">
        <f>SUM(I118:R118)</f>
        <v>0</v>
      </c>
    </row>
    <row r="119" spans="1:19" ht="15" hidden="1" outlineLevel="1">
      <c r="A119" s="110"/>
      <c r="B119" s="232" t="s">
        <v>159</v>
      </c>
      <c r="C119" s="480" t="s">
        <v>160</v>
      </c>
      <c r="D119" s="454" t="s">
        <v>152</v>
      </c>
      <c r="E119" s="114"/>
      <c r="F119" s="385"/>
      <c r="G119" s="364"/>
      <c r="H119" s="373"/>
      <c r="I119" s="348"/>
      <c r="J119" s="348"/>
      <c r="K119" s="348"/>
      <c r="L119" s="348"/>
      <c r="M119" s="348"/>
      <c r="N119" s="348"/>
      <c r="O119" s="348"/>
      <c r="P119" s="348"/>
      <c r="Q119" s="348"/>
      <c r="R119" s="348"/>
      <c r="S119" s="348"/>
    </row>
    <row r="120" spans="1:19" ht="15" hidden="1" outlineLevel="1">
      <c r="A120" s="112"/>
      <c r="B120" s="275" t="s">
        <v>153</v>
      </c>
      <c r="C120" s="480"/>
      <c r="D120" s="454"/>
      <c r="E120" s="115"/>
      <c r="F120" s="389"/>
      <c r="G120" s="365"/>
      <c r="H120" s="367"/>
      <c r="I120" s="349"/>
      <c r="J120" s="349"/>
      <c r="K120" s="349"/>
      <c r="L120" s="349"/>
      <c r="M120" s="349"/>
      <c r="N120" s="349"/>
      <c r="O120" s="349"/>
      <c r="P120" s="349"/>
      <c r="Q120" s="349"/>
      <c r="R120" s="349"/>
      <c r="S120" s="349"/>
    </row>
    <row r="121" spans="1:19" ht="15" hidden="1" outlineLevel="1">
      <c r="A121" s="112"/>
      <c r="B121" s="276" t="s">
        <v>154</v>
      </c>
      <c r="C121" s="480"/>
      <c r="D121" s="454"/>
      <c r="E121" s="115">
        <f>[1]Расценки!E120</f>
        <v>46.713858921101902</v>
      </c>
      <c r="F121" s="389">
        <v>0</v>
      </c>
      <c r="G121" s="365">
        <f t="shared" si="2"/>
        <v>0</v>
      </c>
      <c r="H121" s="367">
        <f t="shared" ref="H121:H126" si="3">G121/$F$203/12</f>
        <v>0</v>
      </c>
      <c r="I121" s="349">
        <f>$F121*[1]Расценки!F120</f>
        <v>0</v>
      </c>
      <c r="J121" s="343">
        <f>$F121*[1]Расценки!G120</f>
        <v>0</v>
      </c>
      <c r="K121" s="343">
        <f>$F121*[1]Расценки!H120</f>
        <v>0</v>
      </c>
      <c r="L121" s="343">
        <f>$F121*[1]Расценки!I120</f>
        <v>0</v>
      </c>
      <c r="M121" s="343">
        <f>$F121*[1]Расценки!J120</f>
        <v>0</v>
      </c>
      <c r="N121" s="343">
        <f>$F121*[1]Расценки!K120</f>
        <v>0</v>
      </c>
      <c r="O121" s="343">
        <f>$F121*[1]Расценки!L120</f>
        <v>0</v>
      </c>
      <c r="P121" s="343">
        <f>$F121*[1]Расценки!M120</f>
        <v>0</v>
      </c>
      <c r="Q121" s="343">
        <f>$F121*[1]Расценки!N120</f>
        <v>0</v>
      </c>
      <c r="R121" s="343">
        <f>$F121*[1]Расценки!O120</f>
        <v>0</v>
      </c>
      <c r="S121" s="349">
        <f>SUM(I121:R121)</f>
        <v>0</v>
      </c>
    </row>
    <row r="122" spans="1:19" ht="15" hidden="1" outlineLevel="1">
      <c r="A122" s="112"/>
      <c r="B122" s="276" t="s">
        <v>155</v>
      </c>
      <c r="C122" s="480"/>
      <c r="D122" s="454"/>
      <c r="E122" s="115">
        <f>[1]Расценки!E121</f>
        <v>46.713858921101902</v>
      </c>
      <c r="F122" s="389">
        <v>0</v>
      </c>
      <c r="G122" s="365">
        <f t="shared" si="2"/>
        <v>0</v>
      </c>
      <c r="H122" s="367">
        <f t="shared" si="3"/>
        <v>0</v>
      </c>
      <c r="I122" s="349">
        <f>$F122*[1]Расценки!F121</f>
        <v>0</v>
      </c>
      <c r="J122" s="343">
        <f>$F122*[1]Расценки!G121</f>
        <v>0</v>
      </c>
      <c r="K122" s="343">
        <f>$F122*[1]Расценки!H121</f>
        <v>0</v>
      </c>
      <c r="L122" s="343">
        <f>$F122*[1]Расценки!I121</f>
        <v>0</v>
      </c>
      <c r="M122" s="343">
        <f>$F122*[1]Расценки!J121</f>
        <v>0</v>
      </c>
      <c r="N122" s="343">
        <f>$F122*[1]Расценки!K121</f>
        <v>0</v>
      </c>
      <c r="O122" s="343">
        <f>$F122*[1]Расценки!L121</f>
        <v>0</v>
      </c>
      <c r="P122" s="343">
        <f>$F122*[1]Расценки!M121</f>
        <v>0</v>
      </c>
      <c r="Q122" s="343">
        <f>$F122*[1]Расценки!N121</f>
        <v>0</v>
      </c>
      <c r="R122" s="343">
        <f>$F122*[1]Расценки!O121</f>
        <v>0</v>
      </c>
      <c r="S122" s="349">
        <f t="shared" ref="S122:S130" si="4">SUM(I122:R122)</f>
        <v>0</v>
      </c>
    </row>
    <row r="123" spans="1:19" ht="15" hidden="1" outlineLevel="1">
      <c r="A123" s="112"/>
      <c r="B123" s="276" t="s">
        <v>156</v>
      </c>
      <c r="C123" s="480"/>
      <c r="D123" s="454"/>
      <c r="E123" s="115">
        <f>[1]Расценки!E122</f>
        <v>44.823818393633367</v>
      </c>
      <c r="F123" s="389">
        <v>0</v>
      </c>
      <c r="G123" s="365">
        <f t="shared" si="2"/>
        <v>0</v>
      </c>
      <c r="H123" s="367">
        <f t="shared" si="3"/>
        <v>0</v>
      </c>
      <c r="I123" s="349">
        <f>$F123*[1]Расценки!F122</f>
        <v>0</v>
      </c>
      <c r="J123" s="343">
        <f>$F123*[1]Расценки!G122</f>
        <v>0</v>
      </c>
      <c r="K123" s="343">
        <f>$F123*[1]Расценки!H122</f>
        <v>0</v>
      </c>
      <c r="L123" s="343">
        <f>$F123*[1]Расценки!I122</f>
        <v>0</v>
      </c>
      <c r="M123" s="343">
        <f>$F123*[1]Расценки!J122</f>
        <v>0</v>
      </c>
      <c r="N123" s="343">
        <f>$F123*[1]Расценки!K122</f>
        <v>0</v>
      </c>
      <c r="O123" s="343">
        <f>$F123*[1]Расценки!L122</f>
        <v>0</v>
      </c>
      <c r="P123" s="343">
        <f>$F123*[1]Расценки!M122</f>
        <v>0</v>
      </c>
      <c r="Q123" s="343">
        <f>$F123*[1]Расценки!N122</f>
        <v>0</v>
      </c>
      <c r="R123" s="343">
        <f>$F123*[1]Расценки!O122</f>
        <v>0</v>
      </c>
      <c r="S123" s="349">
        <f t="shared" si="4"/>
        <v>0</v>
      </c>
    </row>
    <row r="124" spans="1:19" ht="15" hidden="1" outlineLevel="1">
      <c r="A124" s="112"/>
      <c r="B124" s="276" t="s">
        <v>157</v>
      </c>
      <c r="C124" s="480"/>
      <c r="D124" s="454"/>
      <c r="E124" s="115">
        <f>[1]Расценки!E123</f>
        <v>43.689794077152229</v>
      </c>
      <c r="F124" s="389">
        <v>4274.42</v>
      </c>
      <c r="G124" s="365">
        <f t="shared" si="2"/>
        <v>186748.52959926103</v>
      </c>
      <c r="H124" s="367">
        <f t="shared" si="3"/>
        <v>0.15789820354925577</v>
      </c>
      <c r="I124" s="349">
        <f>$F124*[1]Расценки!F123</f>
        <v>106293.13097661344</v>
      </c>
      <c r="J124" s="343">
        <f>$F124*[1]Расценки!G123</f>
        <v>21471.212457275909</v>
      </c>
      <c r="K124" s="343">
        <f>$F124*[1]Расценки!H123</f>
        <v>0</v>
      </c>
      <c r="L124" s="343">
        <f>$F124*[1]Расценки!I123</f>
        <v>30061.7081812754</v>
      </c>
      <c r="M124" s="343">
        <f>$F124*[1]Расценки!J123</f>
        <v>1566.4766875929874</v>
      </c>
      <c r="N124" s="343">
        <f>$F124*[1]Расценки!K123</f>
        <v>0</v>
      </c>
      <c r="O124" s="343">
        <f>$F124*[1]Расценки!L123</f>
        <v>0</v>
      </c>
      <c r="P124" s="343">
        <f>$F124*[1]Расценки!M123</f>
        <v>16684.656747974113</v>
      </c>
      <c r="Q124" s="343">
        <f>$F124*[1]Расценки!N123</f>
        <v>8803.8592525365912</v>
      </c>
      <c r="R124" s="343">
        <f>$F124*[1]Расценки!O123</f>
        <v>1867.4852959926145</v>
      </c>
      <c r="S124" s="349">
        <f t="shared" si="4"/>
        <v>186748.529599261</v>
      </c>
    </row>
    <row r="125" spans="1:19" ht="15" hidden="1" outlineLevel="1">
      <c r="A125" s="113"/>
      <c r="B125" s="277" t="s">
        <v>158</v>
      </c>
      <c r="C125" s="481"/>
      <c r="D125" s="472"/>
      <c r="E125" s="116">
        <f>[1]Расценки!E124</f>
        <v>42.933777866164817</v>
      </c>
      <c r="F125" s="386">
        <v>0</v>
      </c>
      <c r="G125" s="366">
        <f t="shared" si="2"/>
        <v>0</v>
      </c>
      <c r="H125" s="374">
        <f t="shared" si="3"/>
        <v>0</v>
      </c>
      <c r="I125" s="350">
        <f>$F125*[1]Расценки!F124</f>
        <v>0</v>
      </c>
      <c r="J125" s="344">
        <f>$F125*[1]Расценки!G124</f>
        <v>0</v>
      </c>
      <c r="K125" s="344">
        <f>$F125*[1]Расценки!H124</f>
        <v>0</v>
      </c>
      <c r="L125" s="344">
        <f>$F125*[1]Расценки!I124</f>
        <v>0</v>
      </c>
      <c r="M125" s="344">
        <f>$F125*[1]Расценки!J124</f>
        <v>0</v>
      </c>
      <c r="N125" s="344">
        <f>$F125*[1]Расценки!K124</f>
        <v>0</v>
      </c>
      <c r="O125" s="344">
        <f>$F125*[1]Расценки!L124</f>
        <v>0</v>
      </c>
      <c r="P125" s="344">
        <f>$F125*[1]Расценки!M124</f>
        <v>0</v>
      </c>
      <c r="Q125" s="344">
        <f>$F125*[1]Расценки!N124</f>
        <v>0</v>
      </c>
      <c r="R125" s="344">
        <f>$F125*[1]Расценки!O124</f>
        <v>0</v>
      </c>
      <c r="S125" s="350">
        <f t="shared" si="4"/>
        <v>0</v>
      </c>
    </row>
    <row r="126" spans="1:19" ht="33.75" hidden="1" outlineLevel="1">
      <c r="A126" s="117"/>
      <c r="B126" s="278" t="s">
        <v>161</v>
      </c>
      <c r="C126" s="381" t="s">
        <v>162</v>
      </c>
      <c r="D126" s="118" t="s">
        <v>163</v>
      </c>
      <c r="E126" s="384">
        <f>[1]Расценки!E125</f>
        <v>3.6272060268897435</v>
      </c>
      <c r="F126" s="119">
        <v>7854</v>
      </c>
      <c r="G126" s="365">
        <f t="shared" si="2"/>
        <v>28488.076135192045</v>
      </c>
      <c r="H126" s="367">
        <f t="shared" si="3"/>
        <v>2.4087022553665391E-2</v>
      </c>
      <c r="I126" s="35">
        <f>$F126*[1]Расценки!F125</f>
        <v>16458.49653135781</v>
      </c>
      <c r="J126" s="36">
        <f>$F126*[1]Расценки!G125</f>
        <v>3324.6162993342773</v>
      </c>
      <c r="K126" s="36">
        <f>$F126*[1]Расценки!H125</f>
        <v>0</v>
      </c>
      <c r="L126" s="36">
        <f>$F126*[1]Расценки!I125</f>
        <v>4251.0560400000004</v>
      </c>
      <c r="M126" s="36">
        <f>$F126*[1]Расценки!J125</f>
        <v>242.55425437486232</v>
      </c>
      <c r="N126" s="36">
        <f>$F126*[1]Расценки!K125</f>
        <v>0</v>
      </c>
      <c r="O126" s="36">
        <f>$F126*[1]Расценки!L125</f>
        <v>0</v>
      </c>
      <c r="P126" s="36">
        <f>$F126*[1]Расценки!M125</f>
        <v>2583.4629452569798</v>
      </c>
      <c r="Q126" s="36">
        <f>$F126*[1]Расценки!N125</f>
        <v>1343.0093035161965</v>
      </c>
      <c r="R126" s="36">
        <f>$F126*[1]Расценки!O125</f>
        <v>284.88076135191886</v>
      </c>
      <c r="S126" s="35">
        <f t="shared" si="4"/>
        <v>28488.076135192045</v>
      </c>
    </row>
    <row r="127" spans="1:19" ht="15" hidden="1" outlineLevel="1">
      <c r="A127" s="110"/>
      <c r="B127" s="279" t="s">
        <v>164</v>
      </c>
      <c r="C127" s="482" t="s">
        <v>46</v>
      </c>
      <c r="D127" s="471" t="s">
        <v>165</v>
      </c>
      <c r="E127" s="120"/>
      <c r="F127" s="354"/>
      <c r="G127" s="364"/>
      <c r="H127" s="373"/>
      <c r="I127" s="349"/>
      <c r="J127" s="343"/>
      <c r="K127" s="343"/>
      <c r="L127" s="343"/>
      <c r="M127" s="343"/>
      <c r="N127" s="343"/>
      <c r="O127" s="343"/>
      <c r="P127" s="343"/>
      <c r="Q127" s="343"/>
      <c r="R127" s="343"/>
      <c r="S127" s="349"/>
    </row>
    <row r="128" spans="1:19" ht="15" hidden="1" outlineLevel="1">
      <c r="A128" s="112"/>
      <c r="B128" s="275" t="s">
        <v>166</v>
      </c>
      <c r="C128" s="458"/>
      <c r="D128" s="454"/>
      <c r="E128" s="378"/>
      <c r="F128" s="355"/>
      <c r="G128" s="365"/>
      <c r="H128" s="272"/>
      <c r="I128" s="349"/>
      <c r="J128" s="343"/>
      <c r="K128" s="343"/>
      <c r="L128" s="343"/>
      <c r="M128" s="343"/>
      <c r="N128" s="343"/>
      <c r="O128" s="343"/>
      <c r="P128" s="343"/>
      <c r="Q128" s="343"/>
      <c r="R128" s="343"/>
      <c r="S128" s="349"/>
    </row>
    <row r="129" spans="1:19" ht="15" hidden="1" outlineLevel="1">
      <c r="A129" s="112"/>
      <c r="B129" s="276" t="s">
        <v>167</v>
      </c>
      <c r="C129" s="458"/>
      <c r="D129" s="454"/>
      <c r="E129" s="377">
        <f>[1]Расценки!E128</f>
        <v>15.657785791392843</v>
      </c>
      <c r="F129" s="355">
        <v>1865.92</v>
      </c>
      <c r="G129" s="365">
        <f>E129*F129</f>
        <v>29216.175663875736</v>
      </c>
      <c r="H129" s="367">
        <f>G129/F203/12</f>
        <v>2.4702639757350559E-2</v>
      </c>
      <c r="I129" s="349">
        <f>$F129*[1]Расценки!F128</f>
        <v>17999.056139343487</v>
      </c>
      <c r="J129" s="343">
        <f>$F129*[1]Расценки!G128</f>
        <v>3635.8093401473843</v>
      </c>
      <c r="K129" s="343">
        <f>$F129*[1]Расценки!H128</f>
        <v>0</v>
      </c>
      <c r="L129" s="343">
        <f>$F129*[1]Расценки!I128</f>
        <v>2821.2744104784692</v>
      </c>
      <c r="M129" s="343">
        <f>$F129*[1]Расценки!J128</f>
        <v>265.25798592914231</v>
      </c>
      <c r="N129" s="343">
        <f>$F129*[1]Расценки!K128</f>
        <v>0</v>
      </c>
      <c r="O129" s="343">
        <f>$F129*[1]Расценки!L128</f>
        <v>0</v>
      </c>
      <c r="P129" s="343">
        <f>$F129*[1]Расценки!M128</f>
        <v>2825.2820357557807</v>
      </c>
      <c r="Q129" s="343">
        <f>$F129*[1]Расценки!N128</f>
        <v>1377.3339955827134</v>
      </c>
      <c r="R129" s="343">
        <f>$F129*[1]Расценки!O128</f>
        <v>292.16175663875703</v>
      </c>
      <c r="S129" s="349">
        <f t="shared" si="4"/>
        <v>29216.175663875736</v>
      </c>
    </row>
    <row r="130" spans="1:19" ht="15" hidden="1" outlineLevel="1">
      <c r="A130" s="121"/>
      <c r="B130" s="276" t="s">
        <v>168</v>
      </c>
      <c r="C130" s="483"/>
      <c r="D130" s="484"/>
      <c r="E130" s="377">
        <f>[1]Расценки!E129</f>
        <v>20.019417777858713</v>
      </c>
      <c r="F130" s="356"/>
      <c r="G130" s="366">
        <f>E130*F130</f>
        <v>0</v>
      </c>
      <c r="H130" s="374">
        <f>G130/F203/12</f>
        <v>0</v>
      </c>
      <c r="I130" s="349">
        <f>$F130*[1]Расценки!F129</f>
        <v>0</v>
      </c>
      <c r="J130" s="343">
        <f>$F130*[1]Расценки!G129</f>
        <v>0</v>
      </c>
      <c r="K130" s="343">
        <f>$F130*[1]Расценки!H129</f>
        <v>0</v>
      </c>
      <c r="L130" s="343">
        <f>$F130*[1]Расценки!I129</f>
        <v>0</v>
      </c>
      <c r="M130" s="343">
        <f>$F130*[1]Расценки!J129</f>
        <v>0</v>
      </c>
      <c r="N130" s="343">
        <f>$F130*[1]Расценки!K129</f>
        <v>0</v>
      </c>
      <c r="O130" s="343">
        <f>$F130*[1]Расценки!L129</f>
        <v>0</v>
      </c>
      <c r="P130" s="343">
        <f>$F130*[1]Расценки!M129</f>
        <v>0</v>
      </c>
      <c r="Q130" s="343">
        <f>$F130*[1]Расценки!N129</f>
        <v>0</v>
      </c>
      <c r="R130" s="343">
        <f>$F130*[1]Расценки!O129</f>
        <v>0</v>
      </c>
      <c r="S130" s="349">
        <f t="shared" si="4"/>
        <v>0</v>
      </c>
    </row>
    <row r="131" spans="1:19" hidden="1" outlineLevel="1">
      <c r="A131" s="122"/>
      <c r="B131" s="280" t="s">
        <v>169</v>
      </c>
      <c r="C131" s="485" t="s">
        <v>82</v>
      </c>
      <c r="D131" s="123"/>
      <c r="E131" s="124"/>
      <c r="F131" s="355"/>
      <c r="G131" s="364"/>
      <c r="H131" s="367"/>
      <c r="I131" s="348"/>
      <c r="J131" s="342"/>
      <c r="K131" s="342"/>
      <c r="L131" s="342"/>
      <c r="M131" s="342"/>
      <c r="N131" s="342"/>
      <c r="O131" s="342"/>
      <c r="P131" s="342"/>
      <c r="Q131" s="342"/>
      <c r="R131" s="342"/>
      <c r="S131" s="348"/>
    </row>
    <row r="132" spans="1:19" hidden="1" outlineLevel="1">
      <c r="A132" s="125"/>
      <c r="B132" s="281" t="s">
        <v>170</v>
      </c>
      <c r="C132" s="476"/>
      <c r="D132" s="487" t="s">
        <v>171</v>
      </c>
      <c r="E132" s="126">
        <f>[1]Расценки!E131</f>
        <v>2.7309675962284525</v>
      </c>
      <c r="F132" s="66">
        <v>7437.5</v>
      </c>
      <c r="G132" s="365">
        <f t="shared" ref="G132:G141" si="5">E132*F132</f>
        <v>20311.571496949116</v>
      </c>
      <c r="H132" s="367">
        <f>G132/F203/12</f>
        <v>1.717368622667444E-2</v>
      </c>
      <c r="I132" s="349">
        <f>$F132*[1]Расценки!F131</f>
        <v>11256.337063744295</v>
      </c>
      <c r="J132" s="343">
        <f>$F132*[1]Расценки!G131</f>
        <v>2273.7800868763475</v>
      </c>
      <c r="K132" s="343">
        <f>$F132*[1]Расценки!H131</f>
        <v>0</v>
      </c>
      <c r="L132" s="343">
        <f>$F132*[1]Расценки!I131</f>
        <v>3688.0162032000007</v>
      </c>
      <c r="M132" s="343">
        <f>$F132*[1]Расценки!J131</f>
        <v>165.88832632960913</v>
      </c>
      <c r="N132" s="343">
        <f>$F132*[1]Расценки!K131</f>
        <v>0</v>
      </c>
      <c r="O132" s="343">
        <f>$F132*[1]Расценки!L131</f>
        <v>0</v>
      </c>
      <c r="P132" s="343">
        <f>$F132*[1]Расценки!M131</f>
        <v>1766.8885884017648</v>
      </c>
      <c r="Q132" s="343">
        <f>$F132*[1]Расценки!N131</f>
        <v>957.54551342760101</v>
      </c>
      <c r="R132" s="343">
        <f>$F132*[1]Расценки!O131</f>
        <v>203.1157149694933</v>
      </c>
      <c r="S132" s="349">
        <f t="shared" ref="S132:S150" si="6">SUM(I132:R132)</f>
        <v>20311.571496949113</v>
      </c>
    </row>
    <row r="133" spans="1:19" hidden="1" outlineLevel="1">
      <c r="A133" s="125"/>
      <c r="B133" s="281" t="s">
        <v>172</v>
      </c>
      <c r="C133" s="476"/>
      <c r="D133" s="487"/>
      <c r="E133" s="126">
        <f>[1]Расценки!E132</f>
        <v>3.8456068816586177</v>
      </c>
      <c r="F133" s="355">
        <v>1405.9500000000019</v>
      </c>
      <c r="G133" s="365">
        <f t="shared" si="5"/>
        <v>5406.7309952679407</v>
      </c>
      <c r="H133" s="233">
        <f>G133/F203/12</f>
        <v>4.5714582763186889E-3</v>
      </c>
      <c r="I133" s="349">
        <f>$F133*[1]Расценки!F132</f>
        <v>3203.4589372738683</v>
      </c>
      <c r="J133" s="343">
        <f>$F133*[1]Расценки!G132</f>
        <v>647.09870532932121</v>
      </c>
      <c r="K133" s="343">
        <f>$F133*[1]Расценки!H132</f>
        <v>0</v>
      </c>
      <c r="L133" s="343">
        <f>$F133*[1]Расценки!I132</f>
        <v>697.16522768256107</v>
      </c>
      <c r="M133" s="343">
        <f>$F133*[1]Расценки!J132</f>
        <v>47.210423653857838</v>
      </c>
      <c r="N133" s="343">
        <f>$F133*[1]Расценки!K132</f>
        <v>0</v>
      </c>
      <c r="O133" s="343">
        <f>$F133*[1]Расценки!L132</f>
        <v>0</v>
      </c>
      <c r="P133" s="343">
        <f>$F133*[1]Расценки!M132</f>
        <v>502.84164445587891</v>
      </c>
      <c r="Q133" s="343">
        <f>$F133*[1]Расценки!N132</f>
        <v>254.88874691977435</v>
      </c>
      <c r="R133" s="343">
        <f>$F133*[1]Расценки!O132</f>
        <v>54.067309952679516</v>
      </c>
      <c r="S133" s="349">
        <f t="shared" si="6"/>
        <v>5406.7309952679407</v>
      </c>
    </row>
    <row r="134" spans="1:19" hidden="1" outlineLevel="1">
      <c r="A134" s="125"/>
      <c r="B134" s="281" t="s">
        <v>173</v>
      </c>
      <c r="C134" s="476"/>
      <c r="D134" s="487"/>
      <c r="E134" s="126">
        <f>[1]Расценки!E133</f>
        <v>3.8213755928449173</v>
      </c>
      <c r="F134" s="127">
        <v>233.24</v>
      </c>
      <c r="G134" s="365">
        <f t="shared" si="5"/>
        <v>891.29764327514852</v>
      </c>
      <c r="H134" s="233">
        <f>G134/F203/12</f>
        <v>7.5360323855202258E-4</v>
      </c>
      <c r="I134" s="349">
        <f>$F134*[1]Расценки!F133</f>
        <v>527.55854201524028</v>
      </c>
      <c r="J134" s="343">
        <f>$F134*[1]Расценки!G133</f>
        <v>106.56682548707852</v>
      </c>
      <c r="K134" s="343">
        <f>$F134*[1]Расценки!H133</f>
        <v>0</v>
      </c>
      <c r="L134" s="343">
        <f>$F134*[1]Расценки!I133</f>
        <v>115.65618813235203</v>
      </c>
      <c r="M134" s="343">
        <f>$F134*[1]Расценки!J133</f>
        <v>7.7748030358541733</v>
      </c>
      <c r="N134" s="343">
        <f>$F134*[1]Расценки!K133</f>
        <v>0</v>
      </c>
      <c r="O134" s="343">
        <f>$F134*[1]Расценки!L133</f>
        <v>0</v>
      </c>
      <c r="P134" s="343">
        <f>$F134*[1]Расценки!M133</f>
        <v>82.809990703186685</v>
      </c>
      <c r="Q134" s="343">
        <f>$F134*[1]Расценки!N133</f>
        <v>42.018317468685581</v>
      </c>
      <c r="R134" s="343">
        <f>$F134*[1]Расценки!O133</f>
        <v>8.9129764327514494</v>
      </c>
      <c r="S134" s="349">
        <f t="shared" si="6"/>
        <v>891.29764327514863</v>
      </c>
    </row>
    <row r="135" spans="1:19" hidden="1" outlineLevel="1">
      <c r="A135" s="125"/>
      <c r="B135" s="281" t="s">
        <v>174</v>
      </c>
      <c r="C135" s="476"/>
      <c r="D135" s="487"/>
      <c r="E135" s="126">
        <f>[1]Расценки!E134</f>
        <v>3.700219148776422</v>
      </c>
      <c r="F135" s="127">
        <v>0</v>
      </c>
      <c r="G135" s="365">
        <f t="shared" si="5"/>
        <v>0</v>
      </c>
      <c r="H135" s="367">
        <f>G135/F203/12</f>
        <v>0</v>
      </c>
      <c r="I135" s="349">
        <f>$F135*[1]Расценки!F134</f>
        <v>0</v>
      </c>
      <c r="J135" s="343">
        <f>$F135*[1]Расценки!G134</f>
        <v>0</v>
      </c>
      <c r="K135" s="343">
        <f>$F135*[1]Расценки!H134</f>
        <v>0</v>
      </c>
      <c r="L135" s="343">
        <f>$F135*[1]Расценки!I134</f>
        <v>0</v>
      </c>
      <c r="M135" s="343">
        <f>$F135*[1]Расценки!J134</f>
        <v>0</v>
      </c>
      <c r="N135" s="343">
        <f>$F135*[1]Расценки!K134</f>
        <v>0</v>
      </c>
      <c r="O135" s="343">
        <f>$F135*[1]Расценки!L134</f>
        <v>0</v>
      </c>
      <c r="P135" s="343">
        <f>$F135*[1]Расценки!M134</f>
        <v>0</v>
      </c>
      <c r="Q135" s="343">
        <f>$F135*[1]Расценки!N134</f>
        <v>0</v>
      </c>
      <c r="R135" s="343">
        <f>$F135*[1]Расценки!O134</f>
        <v>0</v>
      </c>
      <c r="S135" s="349">
        <f t="shared" si="6"/>
        <v>0</v>
      </c>
    </row>
    <row r="136" spans="1:19" hidden="1" outlineLevel="1">
      <c r="A136" s="125"/>
      <c r="B136" s="281" t="s">
        <v>175</v>
      </c>
      <c r="C136" s="476"/>
      <c r="D136" s="487"/>
      <c r="E136" s="126">
        <f>[1]Расценки!E135</f>
        <v>2.5855798633462559</v>
      </c>
      <c r="F136" s="127">
        <v>0</v>
      </c>
      <c r="G136" s="365">
        <f t="shared" si="5"/>
        <v>0</v>
      </c>
      <c r="H136" s="367">
        <f>G136/F203/12</f>
        <v>0</v>
      </c>
      <c r="I136" s="349">
        <f>$F136*[1]Расценки!F135</f>
        <v>0</v>
      </c>
      <c r="J136" s="343">
        <f>$F136*[1]Расценки!G135</f>
        <v>0</v>
      </c>
      <c r="K136" s="343">
        <f>$F136*[1]Расценки!H135</f>
        <v>0</v>
      </c>
      <c r="L136" s="343">
        <f>$F136*[1]Расценки!I135</f>
        <v>0</v>
      </c>
      <c r="M136" s="343">
        <f>$F136*[1]Расценки!J135</f>
        <v>0</v>
      </c>
      <c r="N136" s="343">
        <f>$F136*[1]Расценки!K135</f>
        <v>0</v>
      </c>
      <c r="O136" s="343">
        <f>$F136*[1]Расценки!L135</f>
        <v>0</v>
      </c>
      <c r="P136" s="343">
        <f>$F136*[1]Расценки!M135</f>
        <v>0</v>
      </c>
      <c r="Q136" s="343">
        <f>$F136*[1]Расценки!N135</f>
        <v>0</v>
      </c>
      <c r="R136" s="343">
        <f>$F136*[1]Расценки!O135</f>
        <v>0</v>
      </c>
      <c r="S136" s="349">
        <f t="shared" si="6"/>
        <v>0</v>
      </c>
    </row>
    <row r="137" spans="1:19" hidden="1" outlineLevel="1">
      <c r="A137" s="125"/>
      <c r="B137" s="281" t="s">
        <v>176</v>
      </c>
      <c r="C137" s="476"/>
      <c r="D137" s="487"/>
      <c r="E137" s="126">
        <f>[1]Расценки!E136</f>
        <v>4.6694707013243928</v>
      </c>
      <c r="F137" s="127">
        <v>78</v>
      </c>
      <c r="G137" s="365">
        <f t="shared" si="5"/>
        <v>364.21871470330262</v>
      </c>
      <c r="H137" s="367">
        <f>G137/F203/12</f>
        <v>3.0795145147369322E-4</v>
      </c>
      <c r="I137" s="349">
        <f>$F137*[1]Расценки!F136</f>
        <v>221.82956691287674</v>
      </c>
      <c r="J137" s="343">
        <f>$F137*[1]Расценки!G136</f>
        <v>44.809572516401097</v>
      </c>
      <c r="K137" s="343">
        <f>$F137*[1]Расценки!H136</f>
        <v>0</v>
      </c>
      <c r="L137" s="343">
        <f>$F137*[1]Расценки!I136</f>
        <v>38.677682534400006</v>
      </c>
      <c r="M137" s="343">
        <f>$F137*[1]Расценки!J136</f>
        <v>3.2691749880274465</v>
      </c>
      <c r="N137" s="343">
        <f>$F137*[1]Расценки!K136</f>
        <v>0</v>
      </c>
      <c r="O137" s="343">
        <f>$F137*[1]Расценки!L136</f>
        <v>0</v>
      </c>
      <c r="P137" s="343">
        <f>$F137*[1]Расценки!M136</f>
        <v>34.820219768551461</v>
      </c>
      <c r="Q137" s="343">
        <f>$F137*[1]Расценки!N136</f>
        <v>17.170310836012838</v>
      </c>
      <c r="R137" s="343">
        <f>$F137*[1]Расценки!O136</f>
        <v>3.6421871470330096</v>
      </c>
      <c r="S137" s="349">
        <f t="shared" si="6"/>
        <v>364.21871470330257</v>
      </c>
    </row>
    <row r="138" spans="1:19" hidden="1" outlineLevel="1">
      <c r="A138" s="125"/>
      <c r="B138" s="281" t="s">
        <v>177</v>
      </c>
      <c r="C138" s="476"/>
      <c r="D138" s="487"/>
      <c r="E138" s="126">
        <f>[1]Расценки!E137</f>
        <v>2.076722798258571</v>
      </c>
      <c r="F138" s="127">
        <v>185.1</v>
      </c>
      <c r="G138" s="365">
        <f t="shared" si="5"/>
        <v>384.40138995766148</v>
      </c>
      <c r="H138" s="233">
        <f>G138/F203/12</f>
        <v>3.2501615432473986E-4</v>
      </c>
      <c r="I138" s="349">
        <f>$F138*[1]Расценки!F137</f>
        <v>197.02217584920547</v>
      </c>
      <c r="J138" s="343">
        <f>$F138*[1]Расценки!G137</f>
        <v>39.798479521539505</v>
      </c>
      <c r="K138" s="343">
        <f>$F138*[1]Расценки!H137</f>
        <v>0</v>
      </c>
      <c r="L138" s="343">
        <f>$F138*[1]Расценки!I137</f>
        <v>91.785115860480005</v>
      </c>
      <c r="M138" s="343">
        <f>$F138*[1]Расценки!J137</f>
        <v>2.9035803402435407</v>
      </c>
      <c r="N138" s="343">
        <f>$F138*[1]Расценки!K137</f>
        <v>0</v>
      </c>
      <c r="O138" s="343">
        <f>$F138*[1]Расценки!L137</f>
        <v>0</v>
      </c>
      <c r="P138" s="343">
        <f>$F138*[1]Расценки!M137</f>
        <v>30.926244674326583</v>
      </c>
      <c r="Q138" s="343">
        <f>$F138*[1]Расценки!N137</f>
        <v>18.121779812289756</v>
      </c>
      <c r="R138" s="343">
        <f>$F138*[1]Расценки!O137</f>
        <v>3.8440138995766175</v>
      </c>
      <c r="S138" s="349">
        <f t="shared" si="6"/>
        <v>384.40138995766148</v>
      </c>
    </row>
    <row r="139" spans="1:19" hidden="1" outlineLevel="1">
      <c r="A139" s="125"/>
      <c r="B139" s="281" t="s">
        <v>178</v>
      </c>
      <c r="C139" s="476"/>
      <c r="D139" s="487"/>
      <c r="E139" s="126">
        <f>[1]Расценки!E138</f>
        <v>2.4886547080914592</v>
      </c>
      <c r="F139" s="127">
        <v>321.61</v>
      </c>
      <c r="G139" s="365">
        <f t="shared" si="5"/>
        <v>800.37624066929425</v>
      </c>
      <c r="H139" s="233">
        <f>G139/F203/12</f>
        <v>6.7672806225773047E-4</v>
      </c>
      <c r="I139" s="349">
        <f>$F139*[1]Расценки!F138</f>
        <v>433.25469847075078</v>
      </c>
      <c r="J139" s="343">
        <f>$F139*[1]Расценки!G138</f>
        <v>87.517449091091649</v>
      </c>
      <c r="K139" s="343">
        <f>$F139*[1]Расценки!H138</f>
        <v>0</v>
      </c>
      <c r="L139" s="343">
        <f>$F139*[1]Расценки!I138</f>
        <v>159.47601897292802</v>
      </c>
      <c r="M139" s="343">
        <f>$F139*[1]Расценки!J138</f>
        <v>6.3850164042480202</v>
      </c>
      <c r="N139" s="343">
        <f>$F139*[1]Расценки!K138</f>
        <v>0</v>
      </c>
      <c r="O139" s="343">
        <f>$F139*[1]Расценки!L138</f>
        <v>0</v>
      </c>
      <c r="P139" s="343">
        <f>$F139*[1]Расценки!M138</f>
        <v>68.007272549173081</v>
      </c>
      <c r="Q139" s="343">
        <f>$F139*[1]Расценки!N138</f>
        <v>37.732022774409586</v>
      </c>
      <c r="R139" s="343">
        <f>$F139*[1]Расценки!O138</f>
        <v>8.0037624066929887</v>
      </c>
      <c r="S139" s="349">
        <f t="shared" si="6"/>
        <v>800.37624066929413</v>
      </c>
    </row>
    <row r="140" spans="1:19" hidden="1" outlineLevel="1">
      <c r="A140" s="128"/>
      <c r="B140" s="282" t="s">
        <v>179</v>
      </c>
      <c r="C140" s="486"/>
      <c r="D140" s="129" t="s">
        <v>180</v>
      </c>
      <c r="E140" s="384">
        <f>[1]Расценки!E139</f>
        <v>1.4399696744852144</v>
      </c>
      <c r="F140" s="130">
        <v>166</v>
      </c>
      <c r="G140" s="366">
        <f t="shared" si="5"/>
        <v>239.03496596454559</v>
      </c>
      <c r="H140" s="283">
        <f>G140/F203/12</f>
        <v>2.0210703555337977E-4</v>
      </c>
      <c r="I140" s="350">
        <f>$F140*[1]Расценки!F139</f>
        <v>149.08383849205478</v>
      </c>
      <c r="J140" s="344">
        <f>$F140*[1]Расценки!G139</f>
        <v>30.114935375395063</v>
      </c>
      <c r="K140" s="344">
        <f>$F140*[1]Расценки!H139</f>
        <v>0</v>
      </c>
      <c r="L140" s="344">
        <f>$F140*[1]Расценки!I139</f>
        <v>20.578510579200003</v>
      </c>
      <c r="M140" s="344">
        <f>$F140*[1]Расценки!J139</f>
        <v>2.1970973603747215</v>
      </c>
      <c r="N140" s="344">
        <f>$F140*[1]Расценки!K139</f>
        <v>0</v>
      </c>
      <c r="O140" s="344">
        <f>$F140*[1]Расценки!L139</f>
        <v>0</v>
      </c>
      <c r="P140" s="344">
        <f>$F140*[1]Расценки!M139</f>
        <v>23.401443245261298</v>
      </c>
      <c r="Q140" s="344">
        <f>$F140*[1]Расценки!N139</f>
        <v>11.268791252614294</v>
      </c>
      <c r="R140" s="344">
        <f>$F140*[1]Расценки!O139</f>
        <v>2.3903496596454521</v>
      </c>
      <c r="S140" s="350">
        <f t="shared" si="6"/>
        <v>239.03496596454568</v>
      </c>
    </row>
    <row r="141" spans="1:19" ht="54.75" hidden="1" customHeight="1" outlineLevel="1" collapsed="1">
      <c r="A141" s="284"/>
      <c r="B141" s="315" t="s">
        <v>181</v>
      </c>
      <c r="C141" s="131" t="s">
        <v>182</v>
      </c>
      <c r="D141" s="132" t="s">
        <v>171</v>
      </c>
      <c r="E141" s="384">
        <f>[1]Расценки!E140</f>
        <v>3.5980532601986988</v>
      </c>
      <c r="F141" s="127">
        <v>11034.299999999997</v>
      </c>
      <c r="G141" s="133">
        <f t="shared" si="5"/>
        <v>39701.999089010489</v>
      </c>
      <c r="H141" s="367">
        <v>0.03</v>
      </c>
      <c r="I141" s="349">
        <f>$F141*[1]Расценки!F140</f>
        <v>26426.277896753098</v>
      </c>
      <c r="J141" s="343">
        <f>$F141*[1]Расценки!G140</f>
        <v>5338.1081351441244</v>
      </c>
      <c r="K141" s="343">
        <f>$F141*[1]Расценки!H140</f>
        <v>0</v>
      </c>
      <c r="L141" s="343">
        <f>$F141*[1]Расценки!I140</f>
        <v>673.74789536539288</v>
      </c>
      <c r="M141" s="343">
        <f>$F141*[1]Расценки!J140</f>
        <v>847.09041998157568</v>
      </c>
      <c r="N141" s="343">
        <f>$F141*[1]Расценки!K140</f>
        <v>0</v>
      </c>
      <c r="O141" s="343">
        <f>$F141*[1]Расценки!L140</f>
        <v>0</v>
      </c>
      <c r="P141" s="343">
        <f>$F141*[1]Расценки!M140</f>
        <v>4148.0890795371361</v>
      </c>
      <c r="Q141" s="343">
        <f>$F141*[1]Расценки!N140</f>
        <v>1871.6656713390662</v>
      </c>
      <c r="R141" s="343">
        <f>$F141*[1]Расценки!O140</f>
        <v>397.01999089010468</v>
      </c>
      <c r="S141" s="349">
        <f t="shared" si="6"/>
        <v>39701.999089010504</v>
      </c>
    </row>
    <row r="142" spans="1:19" ht="20.25" hidden="1" customHeight="1" outlineLevel="1">
      <c r="A142" s="134"/>
      <c r="B142" s="285" t="s">
        <v>183</v>
      </c>
      <c r="C142" s="475" t="s">
        <v>184</v>
      </c>
      <c r="D142" s="407" t="s">
        <v>185</v>
      </c>
      <c r="E142" s="124"/>
      <c r="F142" s="354"/>
      <c r="G142" s="52"/>
      <c r="H142" s="286"/>
      <c r="I142" s="39"/>
      <c r="J142" s="342"/>
      <c r="K142" s="39"/>
      <c r="L142" s="342"/>
      <c r="M142" s="39"/>
      <c r="N142" s="342"/>
      <c r="O142" s="39"/>
      <c r="P142" s="342"/>
      <c r="Q142" s="39"/>
      <c r="R142" s="342"/>
      <c r="S142" s="348"/>
    </row>
    <row r="143" spans="1:19" ht="18.75" hidden="1" customHeight="1" outlineLevel="1">
      <c r="A143" s="125"/>
      <c r="B143" s="287" t="s">
        <v>186</v>
      </c>
      <c r="C143" s="476"/>
      <c r="D143" s="408"/>
      <c r="E143" s="126"/>
      <c r="F143" s="389"/>
      <c r="G143" s="40"/>
      <c r="H143" s="367"/>
      <c r="I143" s="41"/>
      <c r="J143" s="343"/>
      <c r="K143" s="41"/>
      <c r="L143" s="343"/>
      <c r="M143" s="41"/>
      <c r="N143" s="343"/>
      <c r="O143" s="41"/>
      <c r="P143" s="343"/>
      <c r="Q143" s="41"/>
      <c r="R143" s="343"/>
      <c r="S143" s="349"/>
    </row>
    <row r="144" spans="1:19" ht="21" hidden="1" customHeight="1" outlineLevel="1">
      <c r="A144" s="125"/>
      <c r="B144" s="275" t="s">
        <v>30</v>
      </c>
      <c r="C144" s="476"/>
      <c r="D144" s="408"/>
      <c r="E144" s="126"/>
      <c r="F144" s="389"/>
      <c r="G144" s="40"/>
      <c r="H144" s="367"/>
      <c r="I144" s="41"/>
      <c r="J144" s="343"/>
      <c r="K144" s="41"/>
      <c r="L144" s="343"/>
      <c r="M144" s="41"/>
      <c r="N144" s="343"/>
      <c r="O144" s="41"/>
      <c r="P144" s="343"/>
      <c r="Q144" s="41"/>
      <c r="R144" s="343"/>
      <c r="S144" s="349"/>
    </row>
    <row r="145" spans="1:19" ht="17.25" hidden="1" customHeight="1" outlineLevel="1">
      <c r="A145" s="125"/>
      <c r="B145" s="135" t="s">
        <v>187</v>
      </c>
      <c r="C145" s="476"/>
      <c r="D145" s="408"/>
      <c r="E145" s="126">
        <f>[1]Расценки!E144</f>
        <v>1.0599879825960519</v>
      </c>
      <c r="F145" s="389">
        <f>F18*1000</f>
        <v>33261</v>
      </c>
      <c r="G145" s="40">
        <f t="shared" ref="G145:G150" si="7">E145*F145</f>
        <v>35256.260289127284</v>
      </c>
      <c r="H145" s="367">
        <v>0.03</v>
      </c>
      <c r="I145" s="41">
        <f>$F145*[1]Расценки!F144</f>
        <v>23897.241214863781</v>
      </c>
      <c r="J145" s="343">
        <f>$F145*[1]Расценки!G144</f>
        <v>4827.2427254024833</v>
      </c>
      <c r="K145" s="41">
        <f>$F145*[1]Расценки!H144</f>
        <v>0</v>
      </c>
      <c r="L145" s="343">
        <f>$F145*[1]Расценки!I144</f>
        <v>0</v>
      </c>
      <c r="M145" s="41">
        <f>$F145*[1]Расценки!J144</f>
        <v>766.02252410231335</v>
      </c>
      <c r="N145" s="343">
        <f>$F145*[1]Расценки!K144</f>
        <v>0</v>
      </c>
      <c r="O145" s="41">
        <f>$F145*[1]Расценки!L144</f>
        <v>0</v>
      </c>
      <c r="P145" s="343">
        <f>$F145*[1]Расценки!M144</f>
        <v>3751.1103796657158</v>
      </c>
      <c r="Q145" s="41">
        <f>$F145*[1]Расценки!N144</f>
        <v>1662.0808422017149</v>
      </c>
      <c r="R145" s="343">
        <f>$F145*[1]Расценки!O144</f>
        <v>352.56260289127408</v>
      </c>
      <c r="S145" s="349">
        <f t="shared" si="6"/>
        <v>35256.260289127284</v>
      </c>
    </row>
    <row r="146" spans="1:19" ht="15" hidden="1" outlineLevel="2">
      <c r="A146" s="125"/>
      <c r="B146" s="135" t="s">
        <v>188</v>
      </c>
      <c r="C146" s="476"/>
      <c r="D146" s="408"/>
      <c r="E146" s="126">
        <f>[1]Расценки!E145</f>
        <v>1.0599879825960519</v>
      </c>
      <c r="F146" s="389">
        <f>(F17+F19)*1000</f>
        <v>0</v>
      </c>
      <c r="G146" s="40">
        <f t="shared" si="7"/>
        <v>0</v>
      </c>
      <c r="H146" s="367">
        <f>G146/F203/12</f>
        <v>0</v>
      </c>
      <c r="I146" s="41">
        <f>$F146*[1]Расценки!F145</f>
        <v>0</v>
      </c>
      <c r="J146" s="343">
        <f>$F146*[1]Расценки!G145</f>
        <v>0</v>
      </c>
      <c r="K146" s="41">
        <f>$F146*[1]Расценки!H145</f>
        <v>0</v>
      </c>
      <c r="L146" s="343">
        <f>$F146*[1]Расценки!I145</f>
        <v>0</v>
      </c>
      <c r="M146" s="41">
        <f>$F146*[1]Расценки!J145</f>
        <v>0</v>
      </c>
      <c r="N146" s="343">
        <f>$F146*[1]Расценки!K145</f>
        <v>0</v>
      </c>
      <c r="O146" s="41">
        <f>$F146*[1]Расценки!L145</f>
        <v>0</v>
      </c>
      <c r="P146" s="343">
        <f>$F146*[1]Расценки!M145</f>
        <v>0</v>
      </c>
      <c r="Q146" s="41">
        <f>$F146*[1]Расценки!N145</f>
        <v>0</v>
      </c>
      <c r="R146" s="343">
        <f>$F146*[1]Расценки!O145</f>
        <v>0</v>
      </c>
      <c r="S146" s="349">
        <f t="shared" si="6"/>
        <v>0</v>
      </c>
    </row>
    <row r="147" spans="1:19" ht="20.25" hidden="1" customHeight="1" outlineLevel="1" collapsed="1">
      <c r="A147" s="125"/>
      <c r="B147" s="287" t="s">
        <v>189</v>
      </c>
      <c r="C147" s="476" t="s">
        <v>190</v>
      </c>
      <c r="D147" s="408"/>
      <c r="E147" s="126"/>
      <c r="F147" s="389"/>
      <c r="G147" s="40"/>
      <c r="H147" s="367"/>
      <c r="I147" s="41"/>
      <c r="J147" s="343"/>
      <c r="K147" s="41"/>
      <c r="L147" s="343"/>
      <c r="M147" s="41"/>
      <c r="N147" s="343"/>
      <c r="O147" s="41"/>
      <c r="P147" s="343"/>
      <c r="Q147" s="41"/>
      <c r="R147" s="343"/>
      <c r="S147" s="349"/>
    </row>
    <row r="148" spans="1:19" ht="21" hidden="1" customHeight="1" outlineLevel="1">
      <c r="A148" s="125"/>
      <c r="B148" s="275" t="s">
        <v>30</v>
      </c>
      <c r="C148" s="476"/>
      <c r="D148" s="408"/>
      <c r="E148" s="126"/>
      <c r="F148" s="389"/>
      <c r="G148" s="40"/>
      <c r="H148" s="367"/>
      <c r="I148" s="41"/>
      <c r="J148" s="343"/>
      <c r="K148" s="41"/>
      <c r="L148" s="343"/>
      <c r="M148" s="41"/>
      <c r="N148" s="343"/>
      <c r="O148" s="41"/>
      <c r="P148" s="343"/>
      <c r="Q148" s="41"/>
      <c r="R148" s="343"/>
      <c r="S148" s="349"/>
    </row>
    <row r="149" spans="1:19" ht="20.25" hidden="1" customHeight="1" outlineLevel="1">
      <c r="A149" s="125"/>
      <c r="B149" s="135" t="s">
        <v>187</v>
      </c>
      <c r="C149" s="476"/>
      <c r="D149" s="408"/>
      <c r="E149" s="126">
        <f>[1]Расценки!E148</f>
        <v>4.711057700426899</v>
      </c>
      <c r="F149" s="389">
        <f>F145</f>
        <v>33261</v>
      </c>
      <c r="G149" s="40">
        <f t="shared" si="7"/>
        <v>156694.49017389907</v>
      </c>
      <c r="H149" s="367">
        <v>0.13</v>
      </c>
      <c r="I149" s="41">
        <f>$F149*[1]Расценки!F148</f>
        <v>106209.96095495016</v>
      </c>
      <c r="J149" s="343">
        <f>$F149*[1]Расценки!G148</f>
        <v>21454.412112899929</v>
      </c>
      <c r="K149" s="41">
        <f>$F149*[1]Расценки!H148</f>
        <v>0</v>
      </c>
      <c r="L149" s="343">
        <f>$F149*[1]Расценки!I148</f>
        <v>0</v>
      </c>
      <c r="M149" s="41">
        <f>$F149*[1]Расценки!J148</f>
        <v>3404.544551565838</v>
      </c>
      <c r="N149" s="343">
        <f>$F149*[1]Расценки!K148</f>
        <v>0</v>
      </c>
      <c r="O149" s="41">
        <f>$F149*[1]Расценки!L148</f>
        <v>0</v>
      </c>
      <c r="P149" s="343">
        <f>$F149*[1]Расценки!M148</f>
        <v>16671.601687403185</v>
      </c>
      <c r="Q149" s="41">
        <f>$F149*[1]Расценки!N148</f>
        <v>7387.0259653409566</v>
      </c>
      <c r="R149" s="343">
        <f>$F149*[1]Расценки!O148</f>
        <v>1566.9449017389979</v>
      </c>
      <c r="S149" s="349">
        <f t="shared" si="6"/>
        <v>156694.49017389904</v>
      </c>
    </row>
    <row r="150" spans="1:19" ht="15" hidden="1" outlineLevel="1">
      <c r="A150" s="136"/>
      <c r="B150" s="135" t="s">
        <v>188</v>
      </c>
      <c r="C150" s="477"/>
      <c r="D150" s="409"/>
      <c r="E150" s="384">
        <f>[1]Расценки!E149</f>
        <v>7.0665865506403449</v>
      </c>
      <c r="F150" s="386">
        <f>F146</f>
        <v>0</v>
      </c>
      <c r="G150" s="43">
        <f t="shared" si="7"/>
        <v>0</v>
      </c>
      <c r="H150" s="374">
        <f>G150/F203/12</f>
        <v>0</v>
      </c>
      <c r="I150" s="44">
        <f>$F150*[1]Расценки!F149</f>
        <v>0</v>
      </c>
      <c r="J150" s="344">
        <f>$F150*[1]Расценки!G149</f>
        <v>0</v>
      </c>
      <c r="K150" s="44">
        <f>$F150*[1]Расценки!H149</f>
        <v>0</v>
      </c>
      <c r="L150" s="344">
        <f>$F150*[1]Расценки!I149</f>
        <v>0</v>
      </c>
      <c r="M150" s="44">
        <f>$F150*[1]Расценки!J149</f>
        <v>0</v>
      </c>
      <c r="N150" s="344">
        <f>$F150*[1]Расценки!K149</f>
        <v>0</v>
      </c>
      <c r="O150" s="44">
        <f>$F150*[1]Расценки!L149</f>
        <v>0</v>
      </c>
      <c r="P150" s="344">
        <f>$F150*[1]Расценки!M149</f>
        <v>0</v>
      </c>
      <c r="Q150" s="44">
        <f>$F150*[1]Расценки!N149</f>
        <v>0</v>
      </c>
      <c r="R150" s="344">
        <f>$F150*[1]Расценки!O149</f>
        <v>0</v>
      </c>
      <c r="S150" s="350">
        <f t="shared" si="6"/>
        <v>0</v>
      </c>
    </row>
    <row r="151" spans="1:19" ht="36" customHeight="1" collapsed="1">
      <c r="A151" s="137" t="s">
        <v>191</v>
      </c>
      <c r="B151" s="268" t="s">
        <v>192</v>
      </c>
      <c r="C151" s="379"/>
      <c r="D151" s="138"/>
      <c r="E151" s="135"/>
      <c r="F151" s="355"/>
      <c r="G151" s="61"/>
      <c r="H151" s="264">
        <f>H152+H168+H177</f>
        <v>1.3900000000000001</v>
      </c>
      <c r="I151" s="44"/>
      <c r="J151" s="344"/>
      <c r="K151" s="44"/>
      <c r="L151" s="344"/>
      <c r="M151" s="44"/>
      <c r="N151" s="344"/>
      <c r="O151" s="44"/>
      <c r="P151" s="344"/>
      <c r="Q151" s="44"/>
      <c r="R151" s="344"/>
      <c r="S151" s="350"/>
    </row>
    <row r="152" spans="1:19" ht="29.25" customHeight="1">
      <c r="A152" s="139"/>
      <c r="B152" s="288" t="s">
        <v>193</v>
      </c>
      <c r="C152" s="140"/>
      <c r="D152" s="141"/>
      <c r="E152" s="142"/>
      <c r="F152" s="354"/>
      <c r="G152" s="143"/>
      <c r="H152" s="289">
        <f>H154+H156+H158</f>
        <v>0.71</v>
      </c>
      <c r="I152" s="41"/>
      <c r="J152" s="343"/>
      <c r="K152" s="41"/>
      <c r="L152" s="343"/>
      <c r="M152" s="41"/>
      <c r="N152" s="343"/>
      <c r="O152" s="41"/>
      <c r="P152" s="343"/>
      <c r="Q152" s="41"/>
      <c r="R152" s="343"/>
      <c r="S152" s="349"/>
    </row>
    <row r="153" spans="1:19" ht="24" customHeight="1">
      <c r="A153" s="144"/>
      <c r="B153" s="290" t="s">
        <v>194</v>
      </c>
      <c r="C153" s="84"/>
      <c r="D153" s="478" t="s">
        <v>195</v>
      </c>
      <c r="E153" s="145"/>
      <c r="F153" s="354"/>
      <c r="G153" s="146"/>
      <c r="H153" s="286"/>
      <c r="I153" s="39"/>
      <c r="J153" s="342"/>
      <c r="K153" s="39"/>
      <c r="L153" s="147"/>
      <c r="M153" s="147"/>
      <c r="N153" s="147"/>
      <c r="O153" s="342"/>
      <c r="P153" s="348"/>
      <c r="Q153" s="348"/>
      <c r="R153" s="348"/>
      <c r="S153" s="348"/>
    </row>
    <row r="154" spans="1:19" ht="21" customHeight="1">
      <c r="A154" s="148"/>
      <c r="B154" s="291" t="s">
        <v>196</v>
      </c>
      <c r="C154" s="453" t="s">
        <v>197</v>
      </c>
      <c r="D154" s="479"/>
      <c r="E154" s="149">
        <f>[1]Расценки!E153</f>
        <v>33.089571943474645</v>
      </c>
      <c r="F154" s="389">
        <v>7353.9</v>
      </c>
      <c r="G154" s="150">
        <f t="shared" ref="G154:G167" si="8">E154*F154</f>
        <v>243337.40311511818</v>
      </c>
      <c r="H154" s="367">
        <v>0.22</v>
      </c>
      <c r="I154" s="41">
        <f>$F154*[1]Расценки!F153</f>
        <v>164937.8740442828</v>
      </c>
      <c r="J154" s="343">
        <f>$F154*[1]Расценки!G153</f>
        <v>33317.450556945121</v>
      </c>
      <c r="K154" s="41">
        <f>$F154*[1]Расценки!H153</f>
        <v>0</v>
      </c>
      <c r="L154" s="67">
        <f>$F154*[1]Расценки!I153</f>
        <v>0</v>
      </c>
      <c r="M154" s="67">
        <f>$F154*[1]Расценки!J153</f>
        <v>5287.0590985575873</v>
      </c>
      <c r="N154" s="67">
        <f>$F154*[1]Расценки!K153</f>
        <v>0</v>
      </c>
      <c r="O154" s="343">
        <f>$F154*[1]Расценки!L153</f>
        <v>0</v>
      </c>
      <c r="P154" s="349">
        <f>$F154*[1]Расценки!M153</f>
        <v>25890.024951611653</v>
      </c>
      <c r="Q154" s="349">
        <f>$F154*[1]Расценки!N153</f>
        <v>11471.620432569858</v>
      </c>
      <c r="R154" s="349">
        <f>$F154*[1]Расценки!O153</f>
        <v>2433.3740311511906</v>
      </c>
      <c r="S154" s="349">
        <f t="shared" ref="S154:S167" si="9">SUM(I154:R154)</f>
        <v>243337.40311511818</v>
      </c>
    </row>
    <row r="155" spans="1:19" ht="7.5" hidden="1" customHeight="1" outlineLevel="1">
      <c r="A155" s="148"/>
      <c r="B155" s="291" t="s">
        <v>198</v>
      </c>
      <c r="C155" s="453"/>
      <c r="D155" s="479"/>
      <c r="E155" s="149">
        <f>[1]Расценки!E154</f>
        <v>45.498161422277626</v>
      </c>
      <c r="F155" s="389">
        <v>0</v>
      </c>
      <c r="G155" s="150">
        <f t="shared" si="8"/>
        <v>0</v>
      </c>
      <c r="H155" s="367">
        <f>G155/F203/12</f>
        <v>0</v>
      </c>
      <c r="I155" s="41">
        <f>$F155*[1]Расценки!F154</f>
        <v>0</v>
      </c>
      <c r="J155" s="343">
        <f>$F155*[1]Расценки!G154</f>
        <v>0</v>
      </c>
      <c r="K155" s="41">
        <f>$F155*[1]Расценки!H154</f>
        <v>0</v>
      </c>
      <c r="L155" s="67">
        <f>$F155*[1]Расценки!I154</f>
        <v>0</v>
      </c>
      <c r="M155" s="67">
        <f>$F155*[1]Расценки!J154</f>
        <v>0</v>
      </c>
      <c r="N155" s="67">
        <f>$F155*[1]Расценки!K154</f>
        <v>0</v>
      </c>
      <c r="O155" s="343">
        <f>$F155*[1]Расценки!L154</f>
        <v>0</v>
      </c>
      <c r="P155" s="349">
        <f>$F155*[1]Расценки!M154</f>
        <v>0</v>
      </c>
      <c r="Q155" s="349">
        <f>$F155*[1]Расценки!N154</f>
        <v>0</v>
      </c>
      <c r="R155" s="349">
        <f>$F155*[1]Расценки!O154</f>
        <v>0</v>
      </c>
      <c r="S155" s="349">
        <f t="shared" si="9"/>
        <v>0</v>
      </c>
    </row>
    <row r="156" spans="1:19" ht="21" customHeight="1" collapsed="1">
      <c r="A156" s="148"/>
      <c r="B156" s="292" t="s">
        <v>199</v>
      </c>
      <c r="C156" s="453"/>
      <c r="D156" s="479"/>
      <c r="E156" s="149">
        <f>[1]Расценки!E155</f>
        <v>53.770554408146296</v>
      </c>
      <c r="F156" s="389">
        <v>10393.199999999999</v>
      </c>
      <c r="G156" s="150">
        <f t="shared" si="8"/>
        <v>558848.12607474602</v>
      </c>
      <c r="H156" s="367">
        <v>0.47</v>
      </c>
      <c r="I156" s="41">
        <f>$F156*[1]Расценки!F155</f>
        <v>378795.9460748976</v>
      </c>
      <c r="J156" s="343">
        <f>$F156*[1]Расценки!G155</f>
        <v>76516.781107129311</v>
      </c>
      <c r="K156" s="41">
        <f>$F156*[1]Расценки!H155</f>
        <v>0</v>
      </c>
      <c r="L156" s="67">
        <f>$F156*[1]Расценки!I155</f>
        <v>0</v>
      </c>
      <c r="M156" s="67">
        <f>$F156*[1]Расценки!J155</f>
        <v>12142.247890586514</v>
      </c>
      <c r="N156" s="67">
        <f>$F156*[1]Расценки!K155</f>
        <v>0</v>
      </c>
      <c r="O156" s="343">
        <f>$F156*[1]Расценки!L155</f>
        <v>0</v>
      </c>
      <c r="P156" s="349">
        <f>$F156*[1]Расценки!M155</f>
        <v>59458.972369289972</v>
      </c>
      <c r="Q156" s="349">
        <f>$F156*[1]Расценки!N155</f>
        <v>26345.697372095168</v>
      </c>
      <c r="R156" s="349">
        <f>$F156*[1]Расценки!O155</f>
        <v>5588.4812607474687</v>
      </c>
      <c r="S156" s="349">
        <f t="shared" si="9"/>
        <v>558848.12607474602</v>
      </c>
    </row>
    <row r="157" spans="1:19" ht="20.25" hidden="1" customHeight="1" outlineLevel="1">
      <c r="A157" s="148"/>
      <c r="B157" s="292" t="s">
        <v>200</v>
      </c>
      <c r="C157" s="369" t="s">
        <v>197</v>
      </c>
      <c r="D157" s="479"/>
      <c r="E157" s="149">
        <f>[1]Расценки!E156</f>
        <v>6.3697425991188696</v>
      </c>
      <c r="F157" s="389">
        <v>4116.5</v>
      </c>
      <c r="G157" s="150">
        <f t="shared" si="8"/>
        <v>26221.045409272829</v>
      </c>
      <c r="H157" s="367">
        <v>0.02</v>
      </c>
      <c r="I157" s="41">
        <f>$F157*[1]Расценки!F156</f>
        <v>17773.032134225832</v>
      </c>
      <c r="J157" s="343">
        <f>$F157*[1]Расценки!G156</f>
        <v>3590.1524911136171</v>
      </c>
      <c r="K157" s="41">
        <f>$F157*[1]Расценки!H156</f>
        <v>0</v>
      </c>
      <c r="L157" s="67">
        <f>$F157*[1]Расценки!I156</f>
        <v>0</v>
      </c>
      <c r="M157" s="67">
        <f>$F157*[1]Расценки!J156</f>
        <v>569.71191000671331</v>
      </c>
      <c r="N157" s="67">
        <f>$F157*[1]Расценки!K156</f>
        <v>0</v>
      </c>
      <c r="O157" s="343">
        <f>$F157*[1]Расценки!L156</f>
        <v>0</v>
      </c>
      <c r="P157" s="349">
        <f>$F157*[1]Расценки!M156</f>
        <v>2789.8034219682145</v>
      </c>
      <c r="Q157" s="349">
        <f>$F157*[1]Расценки!N156</f>
        <v>1236.134997865719</v>
      </c>
      <c r="R157" s="349">
        <f>$F157*[1]Расценки!O156</f>
        <v>262.2104540927304</v>
      </c>
      <c r="S157" s="349">
        <f t="shared" si="9"/>
        <v>26221.045409272832</v>
      </c>
    </row>
    <row r="158" spans="1:19" ht="24.75" customHeight="1" collapsed="1">
      <c r="A158" s="148"/>
      <c r="B158" s="292" t="s">
        <v>201</v>
      </c>
      <c r="C158" s="369" t="s">
        <v>202</v>
      </c>
      <c r="D158" s="382" t="s">
        <v>203</v>
      </c>
      <c r="E158" s="149">
        <f>[1]Расценки!E157</f>
        <v>5.2638060435573228</v>
      </c>
      <c r="F158" s="389">
        <f>F157</f>
        <v>4116.5</v>
      </c>
      <c r="G158" s="150">
        <f t="shared" si="8"/>
        <v>21668.457578303718</v>
      </c>
      <c r="H158" s="367">
        <v>0.02</v>
      </c>
      <c r="I158" s="41">
        <f>$F158*[1]Расценки!F157</f>
        <v>7188.630100515069</v>
      </c>
      <c r="J158" s="343">
        <f>$F158*[1]Расценки!G157</f>
        <v>1452.1032803040437</v>
      </c>
      <c r="K158" s="41">
        <f>$F158*[1]Расценки!H157</f>
        <v>10430.708787</v>
      </c>
      <c r="L158" s="67">
        <f>$F158*[1]Расценки!I157</f>
        <v>0</v>
      </c>
      <c r="M158" s="67">
        <f>$F158*[1]Расценки!J157</f>
        <v>230.43047207513442</v>
      </c>
      <c r="N158" s="67">
        <f>$F158*[1]Расценки!K157</f>
        <v>0</v>
      </c>
      <c r="O158" s="343">
        <f>$F158*[1]Расценки!L157</f>
        <v>0</v>
      </c>
      <c r="P158" s="349">
        <f>$F158*[1]Расценки!M157</f>
        <v>1128.3873625064039</v>
      </c>
      <c r="Q158" s="349">
        <f>$F158*[1]Расценки!N157</f>
        <v>1021.5130001200328</v>
      </c>
      <c r="R158" s="349">
        <f>$F158*[1]Расценки!O157</f>
        <v>216.68457578303781</v>
      </c>
      <c r="S158" s="349">
        <f t="shared" si="9"/>
        <v>21668.457578303725</v>
      </c>
    </row>
    <row r="159" spans="1:19" ht="36.75" hidden="1" customHeight="1" outlineLevel="1">
      <c r="A159" s="148"/>
      <c r="B159" s="292" t="s">
        <v>204</v>
      </c>
      <c r="C159" s="369" t="s">
        <v>205</v>
      </c>
      <c r="D159" s="151" t="s">
        <v>206</v>
      </c>
      <c r="E159" s="149">
        <f>[1]Расценки!E158</f>
        <v>3.2178206614523011</v>
      </c>
      <c r="F159" s="389"/>
      <c r="G159" s="150">
        <f t="shared" si="8"/>
        <v>0</v>
      </c>
      <c r="H159" s="367">
        <f>G159/F203/12</f>
        <v>0</v>
      </c>
      <c r="I159" s="41">
        <f>$F159*[1]Расценки!F158</f>
        <v>0</v>
      </c>
      <c r="J159" s="343">
        <f>$F159*[1]Расценки!G158</f>
        <v>0</v>
      </c>
      <c r="K159" s="41">
        <f>$F159*[1]Расценки!H158</f>
        <v>0</v>
      </c>
      <c r="L159" s="67">
        <f>$F159*[1]Расценки!I158</f>
        <v>0</v>
      </c>
      <c r="M159" s="67">
        <f>$F159*[1]Расценки!J158</f>
        <v>0</v>
      </c>
      <c r="N159" s="67">
        <f>$F159*[1]Расценки!K158</f>
        <v>0</v>
      </c>
      <c r="O159" s="343">
        <f>$F159*[1]Расценки!L158</f>
        <v>0</v>
      </c>
      <c r="P159" s="349">
        <f>$F159*[1]Расценки!M158</f>
        <v>0</v>
      </c>
      <c r="Q159" s="349">
        <f>$F159*[1]Расценки!N158</f>
        <v>0</v>
      </c>
      <c r="R159" s="349">
        <f>$F159*[1]Расценки!O158</f>
        <v>0</v>
      </c>
      <c r="S159" s="349">
        <f t="shared" si="9"/>
        <v>0</v>
      </c>
    </row>
    <row r="160" spans="1:19" ht="18.75" hidden="1" customHeight="1" outlineLevel="1" collapsed="1">
      <c r="A160" s="148"/>
      <c r="B160" s="293" t="s">
        <v>207</v>
      </c>
      <c r="C160" s="405" t="s">
        <v>62</v>
      </c>
      <c r="D160" s="151" t="s">
        <v>208</v>
      </c>
      <c r="E160" s="149">
        <f>[1]Расценки!E159</f>
        <v>110.41541485375541</v>
      </c>
      <c r="F160" s="389">
        <v>424</v>
      </c>
      <c r="G160" s="150">
        <f t="shared" si="8"/>
        <v>46816.135897992295</v>
      </c>
      <c r="H160" s="367">
        <v>0.04</v>
      </c>
      <c r="I160" s="41">
        <f>$F160*[1]Расценки!F159</f>
        <v>31732.704578630142</v>
      </c>
      <c r="J160" s="343">
        <f>$F160*[1]Расценки!G159</f>
        <v>6410.0063248832885</v>
      </c>
      <c r="K160" s="41">
        <f>$F160*[1]Расценки!H159</f>
        <v>0</v>
      </c>
      <c r="L160" s="67">
        <f>$F160*[1]Расценки!I159</f>
        <v>0</v>
      </c>
      <c r="M160" s="67">
        <f>$F160*[1]Расценки!J159</f>
        <v>1017.1871405305167</v>
      </c>
      <c r="N160" s="67">
        <f>$F160*[1]Расценки!K159</f>
        <v>0</v>
      </c>
      <c r="O160" s="343">
        <f>$F160*[1]Расценки!L159</f>
        <v>0</v>
      </c>
      <c r="P160" s="349">
        <f>$F160*[1]Расценки!M159</f>
        <v>4981.0300883487907</v>
      </c>
      <c r="Q160" s="349">
        <f>$F160*[1]Расценки!N159</f>
        <v>2207.0464066196369</v>
      </c>
      <c r="R160" s="349">
        <f>$F160*[1]Расценки!O159</f>
        <v>468.16135897992558</v>
      </c>
      <c r="S160" s="349">
        <f t="shared" si="9"/>
        <v>46816.135897992302</v>
      </c>
    </row>
    <row r="161" spans="1:19" ht="22.5" hidden="1" outlineLevel="2">
      <c r="A161" s="148"/>
      <c r="B161" s="293"/>
      <c r="C161" s="405"/>
      <c r="D161" s="151" t="s">
        <v>209</v>
      </c>
      <c r="E161" s="149">
        <f>[1]Расценки!E160</f>
        <v>0.61975629692567136</v>
      </c>
      <c r="F161" s="389"/>
      <c r="G161" s="150">
        <f t="shared" si="8"/>
        <v>0</v>
      </c>
      <c r="H161" s="367">
        <f>G161/$F$203/12</f>
        <v>0</v>
      </c>
      <c r="I161" s="41">
        <f>$F161*[1]Расценки!F160</f>
        <v>0</v>
      </c>
      <c r="J161" s="343">
        <f>$F161*[1]Расценки!G160</f>
        <v>0</v>
      </c>
      <c r="K161" s="41">
        <f>$F161*[1]Расценки!H160</f>
        <v>0</v>
      </c>
      <c r="L161" s="67">
        <f>$F161*[1]Расценки!I160</f>
        <v>0</v>
      </c>
      <c r="M161" s="67">
        <f>$F161*[1]Расценки!J160</f>
        <v>0</v>
      </c>
      <c r="N161" s="67">
        <f>$F161*[1]Расценки!K160</f>
        <v>0</v>
      </c>
      <c r="O161" s="343">
        <f>$F161*[1]Расценки!L160</f>
        <v>0</v>
      </c>
      <c r="P161" s="349">
        <f>$F161*[1]Расценки!M160</f>
        <v>0</v>
      </c>
      <c r="Q161" s="349">
        <f>$F161*[1]Расценки!N160</f>
        <v>0</v>
      </c>
      <c r="R161" s="349">
        <f>$F161*[1]Расценки!O160</f>
        <v>0</v>
      </c>
      <c r="S161" s="349">
        <f t="shared" si="9"/>
        <v>0</v>
      </c>
    </row>
    <row r="162" spans="1:19" ht="15" hidden="1" outlineLevel="2">
      <c r="A162" s="148"/>
      <c r="B162" s="293" t="s">
        <v>210</v>
      </c>
      <c r="C162" s="405"/>
      <c r="D162" s="151" t="s">
        <v>211</v>
      </c>
      <c r="E162" s="149">
        <f>[1]Расценки!E161</f>
        <v>26.499699564901299</v>
      </c>
      <c r="F162" s="389">
        <v>151</v>
      </c>
      <c r="G162" s="150">
        <f t="shared" si="8"/>
        <v>4001.4546343000961</v>
      </c>
      <c r="H162" s="367">
        <f>G162/$F$203/12</f>
        <v>3.3832796418565726E-3</v>
      </c>
      <c r="I162" s="41">
        <f>$F162*[1]Расценки!F161</f>
        <v>2712.2481460602739</v>
      </c>
      <c r="J162" s="343">
        <f>$F162*[1]Расценки!G161</f>
        <v>547.87412550417525</v>
      </c>
      <c r="K162" s="41">
        <f>$F162*[1]Расценки!H161</f>
        <v>0</v>
      </c>
      <c r="L162" s="67">
        <f>$F162*[1]Расценки!I161</f>
        <v>0</v>
      </c>
      <c r="M162" s="67">
        <f>$F162*[1]Расценки!J161</f>
        <v>86.940712200061128</v>
      </c>
      <c r="N162" s="67">
        <f>$F162*[1]Расценки!K161</f>
        <v>0</v>
      </c>
      <c r="O162" s="343">
        <f>$F162*[1]Расценки!L161</f>
        <v>0</v>
      </c>
      <c r="P162" s="349">
        <f>$F162*[1]Расценки!M161</f>
        <v>425.73710000415133</v>
      </c>
      <c r="Q162" s="349">
        <f>$F162*[1]Расценки!N161</f>
        <v>188.6400041884331</v>
      </c>
      <c r="R162" s="349">
        <f>$F162*[1]Расценки!O161</f>
        <v>40.014546343001101</v>
      </c>
      <c r="S162" s="349">
        <f t="shared" si="9"/>
        <v>4001.4546343000957</v>
      </c>
    </row>
    <row r="163" spans="1:19" ht="22.5" hidden="1" outlineLevel="2">
      <c r="A163" s="148"/>
      <c r="B163" s="293"/>
      <c r="C163" s="405"/>
      <c r="D163" s="151" t="s">
        <v>209</v>
      </c>
      <c r="E163" s="149">
        <f>[1]Расценки!E162</f>
        <v>6.8304761037707523E-2</v>
      </c>
      <c r="F163" s="389"/>
      <c r="G163" s="150">
        <f t="shared" si="8"/>
        <v>0</v>
      </c>
      <c r="H163" s="367">
        <f>G163/$F$203/12</f>
        <v>0</v>
      </c>
      <c r="I163" s="41">
        <f>$F163*[1]Расценки!F162</f>
        <v>0</v>
      </c>
      <c r="J163" s="343">
        <f>$F163*[1]Расценки!G162</f>
        <v>0</v>
      </c>
      <c r="K163" s="41">
        <f>$F163*[1]Расценки!H162</f>
        <v>0</v>
      </c>
      <c r="L163" s="67">
        <f>$F163*[1]Расценки!I162</f>
        <v>0</v>
      </c>
      <c r="M163" s="67">
        <f>$F163*[1]Расценки!J162</f>
        <v>0</v>
      </c>
      <c r="N163" s="67">
        <f>$F163*[1]Расценки!K162</f>
        <v>0</v>
      </c>
      <c r="O163" s="343">
        <f>$F163*[1]Расценки!L162</f>
        <v>0</v>
      </c>
      <c r="P163" s="349">
        <f>$F163*[1]Расценки!M162</f>
        <v>0</v>
      </c>
      <c r="Q163" s="349">
        <f>$F163*[1]Расценки!N162</f>
        <v>0</v>
      </c>
      <c r="R163" s="349">
        <f>$F163*[1]Расценки!O162</f>
        <v>0</v>
      </c>
      <c r="S163" s="349">
        <f t="shared" si="9"/>
        <v>0</v>
      </c>
    </row>
    <row r="164" spans="1:19" hidden="1" outlineLevel="2" collapsed="1">
      <c r="A164" s="148"/>
      <c r="C164" s="405"/>
      <c r="D164" s="151" t="s">
        <v>208</v>
      </c>
      <c r="E164" s="149">
        <f>[1]Расценки!E163</f>
        <v>6717.8061819055883</v>
      </c>
      <c r="F164" s="389"/>
      <c r="G164" s="150">
        <f t="shared" si="8"/>
        <v>0</v>
      </c>
      <c r="H164" s="367">
        <f>G164/$F$203/12</f>
        <v>0</v>
      </c>
      <c r="I164" s="41">
        <f>$F164*[1]Расценки!F163</f>
        <v>0</v>
      </c>
      <c r="J164" s="343">
        <f>$F164*[1]Расценки!G163</f>
        <v>0</v>
      </c>
      <c r="K164" s="41">
        <f>$F164*[1]Расценки!H163</f>
        <v>0</v>
      </c>
      <c r="L164" s="67">
        <f>$F164*[1]Расценки!I163</f>
        <v>0</v>
      </c>
      <c r="M164" s="67">
        <f>$F164*[1]Расценки!J163</f>
        <v>0</v>
      </c>
      <c r="N164" s="67">
        <f>$F164*[1]Расценки!K163</f>
        <v>0</v>
      </c>
      <c r="O164" s="343">
        <f>$F164*[1]Расценки!L163</f>
        <v>0</v>
      </c>
      <c r="P164" s="349">
        <f>$F164*[1]Расценки!M163</f>
        <v>0</v>
      </c>
      <c r="Q164" s="349">
        <f>$F164*[1]Расценки!N163</f>
        <v>0</v>
      </c>
      <c r="R164" s="349">
        <f>$F164*[1]Расценки!O163</f>
        <v>0</v>
      </c>
      <c r="S164" s="349">
        <f t="shared" si="9"/>
        <v>0</v>
      </c>
    </row>
    <row r="165" spans="1:19" ht="22.5" hidden="1" outlineLevel="1" collapsed="1">
      <c r="A165" s="148"/>
      <c r="B165" s="293" t="s">
        <v>212</v>
      </c>
      <c r="C165" s="405"/>
      <c r="D165" s="151" t="s">
        <v>209</v>
      </c>
      <c r="E165" s="149">
        <f>[1]Расценки!E164</f>
        <v>0.3770671593523961</v>
      </c>
      <c r="F165" s="389">
        <v>98559.56</v>
      </c>
      <c r="G165" s="150">
        <f t="shared" si="8"/>
        <v>37163.573316222042</v>
      </c>
      <c r="H165" s="367">
        <v>0.03</v>
      </c>
      <c r="I165" s="41">
        <f>$F165*[1]Расценки!F164</f>
        <v>11873.929837959055</v>
      </c>
      <c r="J165" s="343">
        <f>$F165*[1]Расценки!G164</f>
        <v>2398.5338272677291</v>
      </c>
      <c r="K165" s="41">
        <f>$F165*[1]Расценки!H164</f>
        <v>18704.708037506221</v>
      </c>
      <c r="L165" s="67">
        <f>$F165*[1]Расценки!I164</f>
        <v>0</v>
      </c>
      <c r="M165" s="67">
        <f>$F165*[1]Расценки!J164</f>
        <v>198.93774912544478</v>
      </c>
      <c r="N165" s="67">
        <f>$F165*[1]Расценки!K164</f>
        <v>0</v>
      </c>
      <c r="O165" s="343">
        <f>$F165*[1]Расценки!L164</f>
        <v>0</v>
      </c>
      <c r="P165" s="349">
        <f>$F165*[1]Расценки!M164</f>
        <v>1863.8311034366213</v>
      </c>
      <c r="Q165" s="349">
        <f>$F165*[1]Расценки!N164</f>
        <v>1751.9970277647535</v>
      </c>
      <c r="R165" s="349">
        <f>$F165*[1]Расценки!O164</f>
        <v>371.63573316221988</v>
      </c>
      <c r="S165" s="349">
        <f t="shared" si="9"/>
        <v>37163.573316222035</v>
      </c>
    </row>
    <row r="166" spans="1:19" ht="15" hidden="1" outlineLevel="1">
      <c r="A166" s="148"/>
      <c r="B166" s="292" t="s">
        <v>213</v>
      </c>
      <c r="C166" s="369" t="s">
        <v>25</v>
      </c>
      <c r="D166" s="382" t="s">
        <v>214</v>
      </c>
      <c r="E166" s="149">
        <f>[1]Расценки!E165</f>
        <v>261.62273510824781</v>
      </c>
      <c r="F166" s="389"/>
      <c r="G166" s="150">
        <f t="shared" si="8"/>
        <v>0</v>
      </c>
      <c r="H166" s="367">
        <f>G166/$F$203/12</f>
        <v>0</v>
      </c>
      <c r="I166" s="41">
        <f>$F166*[1]Расценки!F165</f>
        <v>0</v>
      </c>
      <c r="J166" s="343">
        <f>$F166*[1]Расценки!G165</f>
        <v>0</v>
      </c>
      <c r="K166" s="41">
        <f>$F166*[1]Расценки!H165</f>
        <v>0</v>
      </c>
      <c r="L166" s="67">
        <f>$F166*[1]Расценки!I165</f>
        <v>0</v>
      </c>
      <c r="M166" s="67">
        <f>$F166*[1]Расценки!J165</f>
        <v>0</v>
      </c>
      <c r="N166" s="67">
        <f>$F166*[1]Расценки!K165</f>
        <v>0</v>
      </c>
      <c r="O166" s="343">
        <f>$F166*[1]Расценки!L165</f>
        <v>0</v>
      </c>
      <c r="P166" s="349">
        <f>$F166*[1]Расценки!M165</f>
        <v>0</v>
      </c>
      <c r="Q166" s="349">
        <f>$F166*[1]Расценки!N165</f>
        <v>0</v>
      </c>
      <c r="R166" s="349">
        <f>$F166*[1]Расценки!O165</f>
        <v>0</v>
      </c>
      <c r="S166" s="349">
        <f t="shared" si="9"/>
        <v>0</v>
      </c>
    </row>
    <row r="167" spans="1:19" ht="15" hidden="1" outlineLevel="1">
      <c r="A167" s="152"/>
      <c r="B167" s="294" t="s">
        <v>215</v>
      </c>
      <c r="C167" s="82" t="s">
        <v>160</v>
      </c>
      <c r="D167" s="153" t="s">
        <v>216</v>
      </c>
      <c r="E167" s="149">
        <f>[1]Расценки!E166</f>
        <v>240.16210024335274</v>
      </c>
      <c r="F167" s="386"/>
      <c r="G167" s="150">
        <f t="shared" si="8"/>
        <v>0</v>
      </c>
      <c r="H167" s="367">
        <f>G167/$F$203/12</f>
        <v>0</v>
      </c>
      <c r="I167" s="44">
        <f>$F167*[1]Расценки!F166</f>
        <v>0</v>
      </c>
      <c r="J167" s="344">
        <f>$F167*[1]Расценки!G166</f>
        <v>0</v>
      </c>
      <c r="K167" s="44">
        <f>$F167*[1]Расценки!H166</f>
        <v>0</v>
      </c>
      <c r="L167" s="154">
        <f>$F167*[1]Расценки!I166</f>
        <v>0</v>
      </c>
      <c r="M167" s="154">
        <f>$F167*[1]Расценки!J166</f>
        <v>0</v>
      </c>
      <c r="N167" s="154">
        <f>$F167*[1]Расценки!K166</f>
        <v>0</v>
      </c>
      <c r="O167" s="344">
        <f>$F167*[1]Расценки!L166</f>
        <v>0</v>
      </c>
      <c r="P167" s="350">
        <f>$F167*[1]Расценки!M166</f>
        <v>0</v>
      </c>
      <c r="Q167" s="350">
        <f>$F167*[1]Расценки!N166</f>
        <v>0</v>
      </c>
      <c r="R167" s="350">
        <f>$F167*[1]Расценки!O166</f>
        <v>0</v>
      </c>
      <c r="S167" s="350">
        <f t="shared" si="9"/>
        <v>0</v>
      </c>
    </row>
    <row r="168" spans="1:19" ht="30" customHeight="1" collapsed="1">
      <c r="A168" s="155"/>
      <c r="B168" s="316" t="s">
        <v>217</v>
      </c>
      <c r="C168" s="165"/>
      <c r="D168" s="166"/>
      <c r="E168" s="156"/>
      <c r="F168" s="33"/>
      <c r="G168" s="157"/>
      <c r="H168" s="264">
        <f>H169+H176</f>
        <v>0.45000000000000007</v>
      </c>
      <c r="I168" s="158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</row>
    <row r="169" spans="1:19" ht="63" customHeight="1">
      <c r="A169" s="160"/>
      <c r="B169" s="285" t="s">
        <v>218</v>
      </c>
      <c r="C169" s="341" t="s">
        <v>219</v>
      </c>
      <c r="D169" s="471" t="s">
        <v>195</v>
      </c>
      <c r="E169" s="492">
        <f>[1]Расценки!E168</f>
        <v>44.515814755205717</v>
      </c>
      <c r="F169" s="490">
        <f>F154</f>
        <v>7353.9</v>
      </c>
      <c r="G169" s="448">
        <f>E169*F169</f>
        <v>327364.8501283073</v>
      </c>
      <c r="H169" s="466">
        <v>0.28000000000000003</v>
      </c>
      <c r="I169" s="422">
        <f>$F169*[1]Расценки!F168</f>
        <v>221892.98367519912</v>
      </c>
      <c r="J169" s="416">
        <f>$F169*[1]Расценки!G168</f>
        <v>44822.382702390219</v>
      </c>
      <c r="K169" s="416">
        <f>$F169*[1]Расценки!H168</f>
        <v>0</v>
      </c>
      <c r="L169" s="416">
        <f>$F169*[1]Расценки!I168</f>
        <v>0</v>
      </c>
      <c r="M169" s="416">
        <f>$F169*[1]Расценки!J168</f>
        <v>7112.7466935282537</v>
      </c>
      <c r="N169" s="416">
        <f>$F169*[1]Расценки!K168</f>
        <v>0</v>
      </c>
      <c r="O169" s="416">
        <f>$F169*[1]Расценки!L168</f>
        <v>0</v>
      </c>
      <c r="P169" s="416">
        <f>$F169*[1]Расценки!M168</f>
        <v>34830.174192715043</v>
      </c>
      <c r="Q169" s="416">
        <f>$F169*[1]Расценки!N168</f>
        <v>15432.914363191632</v>
      </c>
      <c r="R169" s="416">
        <f>$F169*[1]Расценки!O168</f>
        <v>3273.6485012830653</v>
      </c>
      <c r="S169" s="416">
        <f>SUM(I169:R171)</f>
        <v>327364.85012830736</v>
      </c>
    </row>
    <row r="170" spans="1:19" ht="57.75" customHeight="1">
      <c r="A170" s="161"/>
      <c r="B170" s="287"/>
      <c r="C170" s="380" t="s">
        <v>220</v>
      </c>
      <c r="D170" s="454"/>
      <c r="E170" s="493"/>
      <c r="F170" s="494"/>
      <c r="G170" s="449"/>
      <c r="H170" s="451"/>
      <c r="I170" s="423"/>
      <c r="J170" s="417"/>
      <c r="K170" s="417"/>
      <c r="L170" s="417"/>
      <c r="M170" s="417"/>
      <c r="N170" s="417"/>
      <c r="O170" s="417"/>
      <c r="P170" s="417"/>
      <c r="Q170" s="417"/>
      <c r="R170" s="417"/>
      <c r="S170" s="417"/>
    </row>
    <row r="171" spans="1:19" ht="62.25" customHeight="1">
      <c r="A171" s="161"/>
      <c r="B171" s="287"/>
      <c r="C171" s="380" t="s">
        <v>221</v>
      </c>
      <c r="D171" s="454"/>
      <c r="E171" s="493"/>
      <c r="F171" s="491"/>
      <c r="G171" s="450"/>
      <c r="H171" s="467"/>
      <c r="I171" s="424"/>
      <c r="J171" s="418"/>
      <c r="K171" s="418"/>
      <c r="L171" s="418"/>
      <c r="M171" s="418"/>
      <c r="N171" s="418"/>
      <c r="O171" s="418"/>
      <c r="P171" s="418"/>
      <c r="Q171" s="418"/>
      <c r="R171" s="418"/>
      <c r="S171" s="418"/>
    </row>
    <row r="172" spans="1:19" ht="63.75" hidden="1" outlineLevel="1">
      <c r="A172" s="161"/>
      <c r="B172" s="287" t="s">
        <v>222</v>
      </c>
      <c r="C172" s="380" t="s">
        <v>219</v>
      </c>
      <c r="D172" s="454"/>
      <c r="E172" s="488">
        <f>[1]Расценки!E171</f>
        <v>10.610921367445897</v>
      </c>
      <c r="F172" s="490">
        <f>F155</f>
        <v>0</v>
      </c>
      <c r="G172" s="448">
        <f>E172*F172</f>
        <v>0</v>
      </c>
      <c r="H172" s="466">
        <f>G172/F203/12</f>
        <v>0</v>
      </c>
      <c r="I172" s="422">
        <f>$F172*[1]Расценки!F171</f>
        <v>0</v>
      </c>
      <c r="J172" s="416">
        <f>$F172*[1]Расценки!G171</f>
        <v>0</v>
      </c>
      <c r="K172" s="416">
        <f>$F172*[1]Расценки!H171</f>
        <v>0</v>
      </c>
      <c r="L172" s="416">
        <f>$F172*[1]Расценки!I171</f>
        <v>0</v>
      </c>
      <c r="M172" s="416">
        <f>$F172*[1]Расценки!J171</f>
        <v>0</v>
      </c>
      <c r="N172" s="416">
        <f>$F172*[1]Расценки!K171</f>
        <v>0</v>
      </c>
      <c r="O172" s="416">
        <f>$F172*[1]Расценки!L171</f>
        <v>0</v>
      </c>
      <c r="P172" s="416">
        <f>$F172*[1]Расценки!M171</f>
        <v>0</v>
      </c>
      <c r="Q172" s="416">
        <f>$F172*[1]Расценки!N171</f>
        <v>0</v>
      </c>
      <c r="R172" s="416">
        <f>$F172*[1]Расценки!O171</f>
        <v>0</v>
      </c>
      <c r="S172" s="416">
        <f>SUM(I172:R173)</f>
        <v>0</v>
      </c>
    </row>
    <row r="173" spans="1:19" ht="63.75" hidden="1" outlineLevel="1">
      <c r="A173" s="161"/>
      <c r="B173" s="287"/>
      <c r="C173" s="380" t="s">
        <v>221</v>
      </c>
      <c r="D173" s="454"/>
      <c r="E173" s="489"/>
      <c r="F173" s="491"/>
      <c r="G173" s="450"/>
      <c r="H173" s="467"/>
      <c r="I173" s="424"/>
      <c r="J173" s="418"/>
      <c r="K173" s="418"/>
      <c r="L173" s="418"/>
      <c r="M173" s="418"/>
      <c r="N173" s="418"/>
      <c r="O173" s="418"/>
      <c r="P173" s="418"/>
      <c r="Q173" s="418"/>
      <c r="R173" s="418"/>
      <c r="S173" s="418"/>
    </row>
    <row r="174" spans="1:19" ht="63.75" hidden="1" outlineLevel="1" collapsed="1">
      <c r="A174" s="161"/>
      <c r="B174" s="287" t="s">
        <v>223</v>
      </c>
      <c r="C174" s="380" t="s">
        <v>224</v>
      </c>
      <c r="D174" s="454"/>
      <c r="E174" s="488">
        <f>[1]Расценки!E173</f>
        <v>10.610921367445897</v>
      </c>
      <c r="F174" s="490">
        <f>F156</f>
        <v>10393.199999999999</v>
      </c>
      <c r="G174" s="448">
        <f>E174*F174</f>
        <v>110281.42795613868</v>
      </c>
      <c r="H174" s="466">
        <v>0.09</v>
      </c>
      <c r="I174" s="422">
        <f>$F174*[1]Расценки!F173</f>
        <v>74750.4659817879</v>
      </c>
      <c r="J174" s="416">
        <f>$F174*[1]Расценки!G173</f>
        <v>15099.594128321154</v>
      </c>
      <c r="K174" s="416">
        <f>$F174*[1]Расценки!H173</f>
        <v>0</v>
      </c>
      <c r="L174" s="416">
        <f>$F174*[1]Расценки!I173</f>
        <v>0</v>
      </c>
      <c r="M174" s="416">
        <f>$F174*[1]Расценки!J173</f>
        <v>2396.1151044321364</v>
      </c>
      <c r="N174" s="416">
        <f>$F174*[1]Расценки!K173</f>
        <v>0</v>
      </c>
      <c r="O174" s="416">
        <f>$F174*[1]Расценки!L173</f>
        <v>0</v>
      </c>
      <c r="P174" s="416">
        <f>$F174*[1]Расценки!M173</f>
        <v>11733.45685838958</v>
      </c>
      <c r="Q174" s="416">
        <f>$F174*[1]Расценки!N173</f>
        <v>5198.981603646539</v>
      </c>
      <c r="R174" s="416">
        <f>$F174*[1]Расценки!O173</f>
        <v>1102.8142795613794</v>
      </c>
      <c r="S174" s="416">
        <f>SUM(I174:R175)</f>
        <v>110281.42795613868</v>
      </c>
    </row>
    <row r="175" spans="1:19" ht="51.75" hidden="1" customHeight="1" outlineLevel="1">
      <c r="A175" s="161"/>
      <c r="B175" s="287"/>
      <c r="C175" s="380" t="s">
        <v>221</v>
      </c>
      <c r="D175" s="454"/>
      <c r="E175" s="489"/>
      <c r="F175" s="491"/>
      <c r="G175" s="450"/>
      <c r="H175" s="467"/>
      <c r="I175" s="424"/>
      <c r="J175" s="418"/>
      <c r="K175" s="418"/>
      <c r="L175" s="418"/>
      <c r="M175" s="418"/>
      <c r="N175" s="418"/>
      <c r="O175" s="418"/>
      <c r="P175" s="418"/>
      <c r="Q175" s="418"/>
      <c r="R175" s="418"/>
      <c r="S175" s="418"/>
    </row>
    <row r="176" spans="1:19" ht="33" customHeight="1" collapsed="1">
      <c r="A176" s="162"/>
      <c r="B176" s="287" t="s">
        <v>225</v>
      </c>
      <c r="C176" s="380" t="s">
        <v>62</v>
      </c>
      <c r="D176" s="472"/>
      <c r="E176" s="42">
        <f>[1]Расценки!E175</f>
        <v>27.397232773174451</v>
      </c>
      <c r="F176" s="386">
        <f>F154</f>
        <v>7353.9</v>
      </c>
      <c r="G176" s="163">
        <f>E176*F176</f>
        <v>201476.51009064759</v>
      </c>
      <c r="H176" s="295">
        <v>0.17</v>
      </c>
      <c r="I176" s="59">
        <f>$F176*[1]Расценки!F175</f>
        <v>19079.677802580165</v>
      </c>
      <c r="J176" s="164">
        <f>$F176*[1]Расценки!G175</f>
        <v>3854.0949161211934</v>
      </c>
      <c r="K176" s="164">
        <f>$F176*[1]Расценки!H175</f>
        <v>0</v>
      </c>
      <c r="L176" s="164">
        <f>$F176*[1]Расценки!I175</f>
        <v>163423.29226628976</v>
      </c>
      <c r="M176" s="164">
        <f>$F176*[1]Расценки!J175</f>
        <v>611.59624318060219</v>
      </c>
      <c r="N176" s="164">
        <f>$F176*[1]Расценки!K175</f>
        <v>0</v>
      </c>
      <c r="O176" s="164">
        <f>$F176*[1]Расценки!L175</f>
        <v>0</v>
      </c>
      <c r="P176" s="164">
        <f>$F176*[1]Расценки!M175</f>
        <v>2994.9054287245676</v>
      </c>
      <c r="Q176" s="164">
        <f>$F176*[1]Расценки!N175</f>
        <v>9498.1783328448146</v>
      </c>
      <c r="R176" s="164">
        <f>$F176*[1]Расценки!O175</f>
        <v>2014.7651009064746</v>
      </c>
      <c r="S176" s="164">
        <f>SUM(I176:R176)</f>
        <v>201476.51009064759</v>
      </c>
    </row>
    <row r="177" spans="1:19" ht="24.75" customHeight="1">
      <c r="A177" s="155"/>
      <c r="B177" s="296" t="s">
        <v>226</v>
      </c>
      <c r="C177" s="165"/>
      <c r="D177" s="166"/>
      <c r="E177" s="156"/>
      <c r="F177" s="354"/>
      <c r="G177" s="167"/>
      <c r="H177" s="345">
        <f>H179</f>
        <v>0.23</v>
      </c>
      <c r="I177" s="95"/>
      <c r="J177" s="62"/>
      <c r="K177" s="62"/>
      <c r="L177" s="62"/>
      <c r="M177" s="62"/>
      <c r="N177" s="62"/>
      <c r="O177" s="62"/>
      <c r="P177" s="62"/>
      <c r="Q177" s="62"/>
      <c r="R177" s="62"/>
      <c r="S177" s="62"/>
    </row>
    <row r="178" spans="1:19" ht="15" hidden="1" outlineLevel="1">
      <c r="A178" s="112"/>
      <c r="B178" s="271" t="s">
        <v>227</v>
      </c>
      <c r="C178" s="372" t="s">
        <v>228</v>
      </c>
      <c r="D178" s="370" t="s">
        <v>216</v>
      </c>
      <c r="E178" s="169">
        <f>[1]Расценки!E180</f>
        <v>698.56152464142588</v>
      </c>
      <c r="F178" s="170">
        <v>0</v>
      </c>
      <c r="G178" s="34">
        <f t="shared" ref="G178:G183" si="10">E178*F178</f>
        <v>0</v>
      </c>
      <c r="H178" s="297">
        <f>G178/F203/12</f>
        <v>0</v>
      </c>
      <c r="I178" s="168">
        <f>$F178*[1]Расценки!F180</f>
        <v>0</v>
      </c>
      <c r="J178" s="168">
        <f>$F178*[1]Расценки!G180</f>
        <v>0</v>
      </c>
      <c r="K178" s="168">
        <f>$F178*[1]Расценки!H180</f>
        <v>0</v>
      </c>
      <c r="L178" s="168">
        <f>$F178*[1]Расценки!I180</f>
        <v>0</v>
      </c>
      <c r="M178" s="168">
        <f>$F178*[1]Расценки!J180</f>
        <v>0</v>
      </c>
      <c r="N178" s="168">
        <f>$F178*[1]Расценки!K180</f>
        <v>0</v>
      </c>
      <c r="O178" s="168">
        <f>$F178*[1]Расценки!L180</f>
        <v>0</v>
      </c>
      <c r="P178" s="168">
        <f>$F178*[1]Расценки!M180</f>
        <v>0</v>
      </c>
      <c r="Q178" s="168">
        <f>$F178*[1]Расценки!N180</f>
        <v>0</v>
      </c>
      <c r="R178" s="168">
        <f>$F178*[1]Расценки!O180</f>
        <v>0</v>
      </c>
      <c r="S178" s="168">
        <f t="shared" ref="S178:S183" si="11">SUM(I178:R178)</f>
        <v>0</v>
      </c>
    </row>
    <row r="179" spans="1:19" ht="45" customHeight="1" collapsed="1">
      <c r="A179" s="112"/>
      <c r="B179" s="271" t="s">
        <v>229</v>
      </c>
      <c r="C179" s="372" t="s">
        <v>197</v>
      </c>
      <c r="D179" s="370" t="s">
        <v>230</v>
      </c>
      <c r="E179" s="114">
        <f>[1]Расценки!E181</f>
        <v>167.57028935845094</v>
      </c>
      <c r="F179" s="354">
        <v>1399.5600000000002</v>
      </c>
      <c r="G179" s="364">
        <f t="shared" si="10"/>
        <v>234524.67417451361</v>
      </c>
      <c r="H179" s="298">
        <v>0.23</v>
      </c>
      <c r="I179" s="168">
        <f>$F179*[1]Расценки!F181</f>
        <v>158964.4693913853</v>
      </c>
      <c r="J179" s="168">
        <f>$F179*[1]Расценки!G181</f>
        <v>32110.822817059823</v>
      </c>
      <c r="K179" s="168">
        <f>$F179*[1]Расценки!H181</f>
        <v>0</v>
      </c>
      <c r="L179" s="168">
        <f>$F179*[1]Расценки!I181</f>
        <v>0</v>
      </c>
      <c r="M179" s="168">
        <f>$F179*[1]Расценки!J181</f>
        <v>5095.5824980347215</v>
      </c>
      <c r="N179" s="168">
        <f>$F179*[1]Расценки!K181</f>
        <v>0</v>
      </c>
      <c r="O179" s="168">
        <f>$F179*[1]Расценки!L181</f>
        <v>0</v>
      </c>
      <c r="P179" s="171">
        <f>$F179*[1]Расценки!M181</f>
        <v>24952.389515204435</v>
      </c>
      <c r="Q179" s="171">
        <f>$F179*[1]Расценки!N181</f>
        <v>11056.163211084213</v>
      </c>
      <c r="R179" s="171">
        <f>$F179*[1]Расценки!O181</f>
        <v>2345.2467417451144</v>
      </c>
      <c r="S179" s="171">
        <f t="shared" si="11"/>
        <v>234524.67417451361</v>
      </c>
    </row>
    <row r="180" spans="1:19" ht="39" customHeight="1">
      <c r="A180" s="172" t="s">
        <v>231</v>
      </c>
      <c r="B180" s="228" t="s">
        <v>232</v>
      </c>
      <c r="C180" s="165" t="s">
        <v>233</v>
      </c>
      <c r="D180" s="173" t="s">
        <v>53</v>
      </c>
      <c r="E180" s="174">
        <f>[1]Расценки!E182</f>
        <v>41.087021247864151</v>
      </c>
      <c r="F180" s="91">
        <f>F203</f>
        <v>98559.56</v>
      </c>
      <c r="G180" s="34">
        <f t="shared" si="10"/>
        <v>4049518.7359001413</v>
      </c>
      <c r="H180" s="264">
        <v>3.42</v>
      </c>
      <c r="I180" s="168">
        <f>$F180*[1]Расценки!F182</f>
        <v>2988934.7127596764</v>
      </c>
      <c r="J180" s="168">
        <f>$F180*[1]Расценки!G182</f>
        <v>603764.81197745458</v>
      </c>
      <c r="K180" s="168">
        <f>$F180*[1]Расценки!H182</f>
        <v>97064.386917572687</v>
      </c>
      <c r="L180" s="168">
        <f>$F180*[1]Расценки!I182</f>
        <v>13701.292614082471</v>
      </c>
      <c r="M180" s="168">
        <f>$F180*[1]Расценки!J182</f>
        <v>16997.298565256147</v>
      </c>
      <c r="N180" s="168">
        <f>$F180*[1]Расценки!K182</f>
        <v>0</v>
      </c>
      <c r="O180" s="168">
        <f>$F180*[1]Расценки!L182</f>
        <v>0</v>
      </c>
      <c r="P180" s="164">
        <f>$F180*[1]Расценки!M182</f>
        <v>101325.31743047421</v>
      </c>
      <c r="Q180" s="59">
        <f>$F180*[1]Расценки!N182</f>
        <v>191089.39101322586</v>
      </c>
      <c r="R180" s="59">
        <f>$F180*[1]Расценки!O182</f>
        <v>36641.52462239848</v>
      </c>
      <c r="S180" s="59">
        <f t="shared" si="11"/>
        <v>4049518.7359001404</v>
      </c>
    </row>
    <row r="181" spans="1:19" ht="42" customHeight="1">
      <c r="A181" s="105" t="s">
        <v>234</v>
      </c>
      <c r="B181" s="299" t="s">
        <v>235</v>
      </c>
      <c r="C181" s="372" t="s">
        <v>236</v>
      </c>
      <c r="D181" s="370" t="s">
        <v>237</v>
      </c>
      <c r="E181" s="115">
        <f>[1]Расценки!E183</f>
        <v>0.44173055936524319</v>
      </c>
      <c r="F181" s="356">
        <v>11034.299999999997</v>
      </c>
      <c r="G181" s="366">
        <f>E181*F181</f>
        <v>4874.1875112039015</v>
      </c>
      <c r="H181" s="320">
        <v>4.0000000000000001E-3</v>
      </c>
      <c r="I181" s="168">
        <f>$F181*[1]Расценки!F183</f>
        <v>3185.8346131085677</v>
      </c>
      <c r="J181" s="168">
        <f>$F181*[1]Расценки!G183</f>
        <v>643.53859184793055</v>
      </c>
      <c r="K181" s="168">
        <f>$F181*[1]Расценки!H183</f>
        <v>0</v>
      </c>
      <c r="L181" s="168">
        <f>$F181*[1]Расценки!I183</f>
        <v>219.26343391387491</v>
      </c>
      <c r="M181" s="168">
        <f>$F181*[1]Расценки!J183</f>
        <v>46.95068821577388</v>
      </c>
      <c r="N181" s="168">
        <f>$F181*[1]Расценки!K183</f>
        <v>0</v>
      </c>
      <c r="O181" s="168">
        <f>$F181*[1]Расценки!L183</f>
        <v>0</v>
      </c>
      <c r="P181" s="168">
        <f>$F181*[1]Расценки!M183</f>
        <v>500.07518347753251</v>
      </c>
      <c r="Q181" s="164">
        <f>$F181*[1]Расценки!N183</f>
        <v>229.78312552818394</v>
      </c>
      <c r="R181" s="59">
        <f>$F181*[1]Расценки!O183</f>
        <v>48.74187511203867</v>
      </c>
      <c r="S181" s="59">
        <f t="shared" si="11"/>
        <v>4874.1875112039015</v>
      </c>
    </row>
    <row r="182" spans="1:19" ht="40.5" customHeight="1" thickBot="1">
      <c r="A182" s="175" t="s">
        <v>238</v>
      </c>
      <c r="B182" s="232" t="s">
        <v>239</v>
      </c>
      <c r="C182" s="383" t="s">
        <v>240</v>
      </c>
      <c r="D182" s="375" t="s">
        <v>237</v>
      </c>
      <c r="E182" s="114">
        <f>[1]Расценки!E185</f>
        <v>2.4759444463456557</v>
      </c>
      <c r="F182" s="354">
        <v>11034.299999999997</v>
      </c>
      <c r="G182" s="364">
        <f t="shared" si="10"/>
        <v>27320.313804311863</v>
      </c>
      <c r="H182" s="300">
        <v>0.02</v>
      </c>
      <c r="I182" s="59">
        <f>$F182*[1]Расценки!F185</f>
        <v>8808.7592989176992</v>
      </c>
      <c r="J182" s="59">
        <f>$F182*[1]Расценки!G185</f>
        <v>1779.3693783813749</v>
      </c>
      <c r="K182" s="59">
        <f>$F182*[1]Расценки!H185</f>
        <v>0</v>
      </c>
      <c r="L182" s="59">
        <f>$F182*[1]Расценки!I185</f>
        <v>13658.510407245731</v>
      </c>
      <c r="M182" s="59">
        <f>$F182*[1]Расценки!J185</f>
        <v>129.81757110352225</v>
      </c>
      <c r="N182" s="59">
        <f>$F182*[1]Расценки!K185</f>
        <v>0</v>
      </c>
      <c r="O182" s="59">
        <f>$F182*[1]Расценки!L185</f>
        <v>0</v>
      </c>
      <c r="P182" s="59">
        <f>$F182*[1]Расценки!M185</f>
        <v>1382.6963598457121</v>
      </c>
      <c r="Q182" s="59">
        <f>$F182*[1]Расценки!N185</f>
        <v>1287.957650774702</v>
      </c>
      <c r="R182" s="59">
        <f>$F182*[1]Расценки!O185</f>
        <v>273.20313804311962</v>
      </c>
      <c r="S182" s="59">
        <f t="shared" si="11"/>
        <v>27320.313804311856</v>
      </c>
    </row>
    <row r="183" spans="1:19" ht="34.5" hidden="1" customHeight="1" outlineLevel="1">
      <c r="A183" s="175" t="s">
        <v>241</v>
      </c>
      <c r="B183" s="301" t="s">
        <v>242</v>
      </c>
      <c r="C183" s="165" t="s">
        <v>62</v>
      </c>
      <c r="D183" s="166" t="s">
        <v>53</v>
      </c>
      <c r="E183" s="169">
        <f>[1]Расценки!E187</f>
        <v>0.39422356489859972</v>
      </c>
      <c r="F183" s="361">
        <f>F203</f>
        <v>98559.56</v>
      </c>
      <c r="G183" s="364">
        <f t="shared" si="10"/>
        <v>38854.501098037435</v>
      </c>
      <c r="H183" s="300">
        <v>0.03</v>
      </c>
      <c r="I183" s="168">
        <f>$F183*[1]Расценки!F187</f>
        <v>0</v>
      </c>
      <c r="J183" s="168">
        <f>$F183*[1]Расценки!G187</f>
        <v>0</v>
      </c>
      <c r="K183" s="168">
        <f>$F183*[1]Расценки!H187</f>
        <v>0</v>
      </c>
      <c r="L183" s="168">
        <f>$F183*[1]Расценки!I187</f>
        <v>0</v>
      </c>
      <c r="M183" s="168">
        <f>$F183*[1]Расценки!J187</f>
        <v>0</v>
      </c>
      <c r="N183" s="168">
        <f>$F183*[1]Расценки!K187</f>
        <v>38854.501098037435</v>
      </c>
      <c r="O183" s="168">
        <f>$F183*[1]Расценки!L187</f>
        <v>0</v>
      </c>
      <c r="P183" s="168">
        <f>$F183*[1]Расценки!M187</f>
        <v>0</v>
      </c>
      <c r="Q183" s="168">
        <f>$F183*[1]Расценки!N187</f>
        <v>0</v>
      </c>
      <c r="R183" s="168">
        <f>$F183*[1]Расценки!O187</f>
        <v>0</v>
      </c>
      <c r="S183" s="171">
        <f t="shared" si="11"/>
        <v>38854.501098037435</v>
      </c>
    </row>
    <row r="184" spans="1:19" ht="76.5" hidden="1" outlineLevel="1">
      <c r="A184" s="175" t="s">
        <v>243</v>
      </c>
      <c r="B184" s="302" t="s">
        <v>244</v>
      </c>
      <c r="C184" s="165" t="s">
        <v>245</v>
      </c>
      <c r="D184" s="166" t="s">
        <v>53</v>
      </c>
      <c r="E184" s="169">
        <f>[1]Расценки!E190</f>
        <v>8.3845542415493313</v>
      </c>
      <c r="F184" s="91">
        <f>F203</f>
        <v>98559.56</v>
      </c>
      <c r="G184" s="34">
        <f>E184*F184</f>
        <v>826377.97684323578</v>
      </c>
      <c r="H184" s="264">
        <v>0.7</v>
      </c>
      <c r="I184" s="35">
        <f>$F184*[1]Расценки!F190</f>
        <v>383332.65812283813</v>
      </c>
      <c r="J184" s="36">
        <f>$F184*[1]Расценки!G190</f>
        <v>77433.196940813301</v>
      </c>
      <c r="K184" s="36">
        <f>$F184*[1]Расценки!H190</f>
        <v>5421.3426068165008</v>
      </c>
      <c r="L184" s="36">
        <f>$F184*[1]Расценки!I190</f>
        <v>253522.55796413703</v>
      </c>
      <c r="M184" s="36">
        <f>$F184*[1]Расценки!J190</f>
        <v>10858.758091985133</v>
      </c>
      <c r="N184" s="36">
        <f>$F184*[1]Расценки!K190</f>
        <v>0</v>
      </c>
      <c r="O184" s="36">
        <f>$F184*[1]Расценки!L190</f>
        <v>0</v>
      </c>
      <c r="P184" s="36">
        <f>$F184*[1]Расценки!M190</f>
        <v>48587.864439889294</v>
      </c>
      <c r="Q184" s="36">
        <f>$F184*[1]Расценки!N190</f>
        <v>38957.81890832397</v>
      </c>
      <c r="R184" s="36">
        <f>$F184*[1]Расценки!O190</f>
        <v>8263.7797684324287</v>
      </c>
      <c r="S184" s="36">
        <f>SUM(I184:R184)</f>
        <v>826377.97684323578</v>
      </c>
    </row>
    <row r="185" spans="1:19" ht="33.75" hidden="1" outlineLevel="1">
      <c r="A185" s="360" t="s">
        <v>246</v>
      </c>
      <c r="B185" s="228" t="s">
        <v>247</v>
      </c>
      <c r="C185" s="99" t="s">
        <v>126</v>
      </c>
      <c r="D185" s="176" t="s">
        <v>248</v>
      </c>
      <c r="E185" s="116">
        <f>[1]Расценки!E189</f>
        <v>3280.6293871676653</v>
      </c>
      <c r="F185" s="363">
        <v>0</v>
      </c>
      <c r="G185" s="43">
        <f>E185*F185</f>
        <v>0</v>
      </c>
      <c r="H185" s="347">
        <f>G185/F203/12</f>
        <v>0</v>
      </c>
      <c r="I185" s="59">
        <f>$F185*[1]Расценки!F189</f>
        <v>0</v>
      </c>
      <c r="J185" s="164">
        <f>$F185*[1]Расценки!G189</f>
        <v>0</v>
      </c>
      <c r="K185" s="164">
        <f>$F185*[1]Расценки!H189</f>
        <v>0</v>
      </c>
      <c r="L185" s="164">
        <f>$F185*[1]Расценки!I189</f>
        <v>0</v>
      </c>
      <c r="M185" s="164">
        <f>$F185*[1]Расценки!J189</f>
        <v>0</v>
      </c>
      <c r="N185" s="164">
        <f>$F185*[1]Расценки!K189</f>
        <v>0</v>
      </c>
      <c r="O185" s="164">
        <f>$F185*[1]Расценки!L189</f>
        <v>0</v>
      </c>
      <c r="P185" s="164">
        <f>$F185*[1]Расценки!M189</f>
        <v>0</v>
      </c>
      <c r="Q185" s="164">
        <f>$F185*[1]Расценки!N189</f>
        <v>0</v>
      </c>
      <c r="R185" s="164">
        <f>$F185*[1]Расценки!O189</f>
        <v>0</v>
      </c>
      <c r="S185" s="164">
        <f>SUM(I185:R185)</f>
        <v>0</v>
      </c>
    </row>
    <row r="186" spans="1:19" hidden="1" outlineLevel="1">
      <c r="A186" s="177" t="s">
        <v>249</v>
      </c>
      <c r="B186" s="303" t="s">
        <v>250</v>
      </c>
      <c r="C186" s="503" t="s">
        <v>251</v>
      </c>
      <c r="D186" s="504"/>
      <c r="E186" s="505"/>
      <c r="F186" s="33"/>
      <c r="G186" s="157"/>
      <c r="H186" s="304"/>
      <c r="I186" s="35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idden="1" outlineLevel="1">
      <c r="A187" s="178"/>
      <c r="B187" s="305" t="s">
        <v>252</v>
      </c>
      <c r="C187" s="495" t="s">
        <v>253</v>
      </c>
      <c r="D187" s="497" t="s">
        <v>254</v>
      </c>
      <c r="E187" s="498"/>
      <c r="F187" s="354"/>
      <c r="G187" s="364">
        <f>SUM(G188:G194)</f>
        <v>0</v>
      </c>
      <c r="H187" s="345">
        <f>SUM(H188:H194)</f>
        <v>0</v>
      </c>
      <c r="I187" s="348">
        <f>SUM(I188:I194)</f>
        <v>0</v>
      </c>
      <c r="J187" s="342">
        <f t="shared" ref="J187:S187" si="12">SUM(J188:J194)</f>
        <v>0</v>
      </c>
      <c r="K187" s="342">
        <f t="shared" si="12"/>
        <v>0</v>
      </c>
      <c r="L187" s="342">
        <f t="shared" si="12"/>
        <v>0</v>
      </c>
      <c r="M187" s="342">
        <f t="shared" si="12"/>
        <v>0</v>
      </c>
      <c r="N187" s="342">
        <f t="shared" si="12"/>
        <v>0</v>
      </c>
      <c r="O187" s="342">
        <f t="shared" si="12"/>
        <v>0</v>
      </c>
      <c r="P187" s="342">
        <f t="shared" si="12"/>
        <v>0</v>
      </c>
      <c r="Q187" s="342">
        <f t="shared" si="12"/>
        <v>0</v>
      </c>
      <c r="R187" s="342">
        <f t="shared" si="12"/>
        <v>0</v>
      </c>
      <c r="S187" s="342">
        <f t="shared" si="12"/>
        <v>0</v>
      </c>
    </row>
    <row r="188" spans="1:19" hidden="1" outlineLevel="1">
      <c r="A188" s="178"/>
      <c r="B188" s="306" t="s">
        <v>255</v>
      </c>
      <c r="C188" s="496"/>
      <c r="D188" s="499"/>
      <c r="E188" s="500"/>
      <c r="F188" s="354"/>
      <c r="G188" s="179"/>
      <c r="H188" s="307"/>
      <c r="I188" s="39"/>
      <c r="J188" s="147"/>
      <c r="K188" s="147"/>
      <c r="L188" s="342"/>
      <c r="M188" s="348"/>
      <c r="N188" s="348"/>
      <c r="O188" s="348"/>
      <c r="P188" s="348"/>
      <c r="Q188" s="348"/>
      <c r="R188" s="348"/>
      <c r="S188" s="348"/>
    </row>
    <row r="189" spans="1:19" hidden="1" outlineLevel="1">
      <c r="A189" s="178"/>
      <c r="B189" s="308" t="s">
        <v>256</v>
      </c>
      <c r="C189" s="496"/>
      <c r="D189" s="499"/>
      <c r="E189" s="500"/>
      <c r="F189" s="355"/>
      <c r="G189" s="40"/>
      <c r="H189" s="346">
        <f>G189/F203/12</f>
        <v>0</v>
      </c>
      <c r="I189" s="41"/>
      <c r="J189" s="67"/>
      <c r="K189" s="67"/>
      <c r="L189" s="343"/>
      <c r="M189" s="349"/>
      <c r="N189" s="349"/>
      <c r="O189" s="349"/>
      <c r="P189" s="349"/>
      <c r="Q189" s="349"/>
      <c r="R189" s="349"/>
      <c r="S189" s="349"/>
    </row>
    <row r="190" spans="1:19" hidden="1" outlineLevel="1">
      <c r="A190" s="178"/>
      <c r="B190" s="308" t="s">
        <v>257</v>
      </c>
      <c r="C190" s="496"/>
      <c r="D190" s="499"/>
      <c r="E190" s="500"/>
      <c r="F190" s="355"/>
      <c r="G190" s="40"/>
      <c r="H190" s="346">
        <f>G190/F203/12</f>
        <v>0</v>
      </c>
      <c r="I190" s="41"/>
      <c r="J190" s="67"/>
      <c r="K190" s="67"/>
      <c r="L190" s="343"/>
      <c r="M190" s="349"/>
      <c r="N190" s="349"/>
      <c r="O190" s="349"/>
      <c r="P190" s="349"/>
      <c r="Q190" s="349"/>
      <c r="R190" s="349"/>
      <c r="S190" s="349"/>
    </row>
    <row r="191" spans="1:19" hidden="1" outlineLevel="1">
      <c r="A191" s="178"/>
      <c r="B191" s="308" t="s">
        <v>258</v>
      </c>
      <c r="C191" s="496"/>
      <c r="D191" s="499"/>
      <c r="E191" s="500"/>
      <c r="F191" s="355"/>
      <c r="G191" s="40"/>
      <c r="H191" s="346">
        <f>G191/F203/12</f>
        <v>0</v>
      </c>
      <c r="I191" s="41"/>
      <c r="J191" s="67"/>
      <c r="K191" s="67"/>
      <c r="L191" s="343"/>
      <c r="M191" s="349"/>
      <c r="N191" s="349"/>
      <c r="O191" s="349"/>
      <c r="P191" s="349"/>
      <c r="Q191" s="349"/>
      <c r="R191" s="349"/>
      <c r="S191" s="349"/>
    </row>
    <row r="192" spans="1:19" hidden="1" outlineLevel="1">
      <c r="A192" s="178"/>
      <c r="B192" s="308"/>
      <c r="C192" s="496"/>
      <c r="D192" s="499"/>
      <c r="E192" s="500"/>
      <c r="F192" s="355"/>
      <c r="G192" s="40"/>
      <c r="H192" s="346">
        <f>G192/F203/12</f>
        <v>0</v>
      </c>
      <c r="I192" s="41"/>
      <c r="J192" s="67"/>
      <c r="K192" s="67"/>
      <c r="L192" s="343"/>
      <c r="M192" s="349"/>
      <c r="N192" s="349"/>
      <c r="O192" s="349"/>
      <c r="P192" s="349"/>
      <c r="Q192" s="349"/>
      <c r="R192" s="349"/>
      <c r="S192" s="349"/>
    </row>
    <row r="193" spans="1:19" hidden="1" outlineLevel="1">
      <c r="A193" s="178"/>
      <c r="B193" s="309"/>
      <c r="C193" s="496"/>
      <c r="D193" s="499"/>
      <c r="E193" s="500"/>
      <c r="F193" s="355"/>
      <c r="G193" s="180"/>
      <c r="H193" s="346">
        <f>G193/F203/12</f>
        <v>0</v>
      </c>
      <c r="I193" s="41"/>
      <c r="J193" s="67"/>
      <c r="K193" s="67"/>
      <c r="L193" s="343"/>
      <c r="M193" s="349"/>
      <c r="N193" s="349"/>
      <c r="O193" s="349"/>
      <c r="P193" s="349"/>
      <c r="Q193" s="349"/>
      <c r="R193" s="349"/>
      <c r="S193" s="349"/>
    </row>
    <row r="194" spans="1:19" ht="16.5" hidden="1" outlineLevel="1" thickBot="1">
      <c r="A194" s="178"/>
      <c r="B194" s="309"/>
      <c r="C194" s="496"/>
      <c r="D194" s="499"/>
      <c r="E194" s="500"/>
      <c r="F194" s="355"/>
      <c r="G194" s="180"/>
      <c r="H194" s="346">
        <f>G194/F203/12</f>
        <v>0</v>
      </c>
      <c r="I194" s="44"/>
      <c r="J194" s="154"/>
      <c r="K194" s="154"/>
      <c r="L194" s="344"/>
      <c r="M194" s="350"/>
      <c r="N194" s="350"/>
      <c r="O194" s="350"/>
      <c r="P194" s="350"/>
      <c r="Q194" s="350"/>
      <c r="R194" s="350"/>
      <c r="S194" s="350"/>
    </row>
    <row r="195" spans="1:19" ht="19.5" collapsed="1" thickBot="1">
      <c r="A195" s="181" t="s">
        <v>249</v>
      </c>
      <c r="B195" s="310" t="s">
        <v>259</v>
      </c>
      <c r="C195" s="182"/>
      <c r="D195" s="183"/>
      <c r="E195" s="184"/>
      <c r="F195" s="19"/>
      <c r="G195" s="185"/>
      <c r="H195" s="57">
        <f>H196+H197</f>
        <v>3.47</v>
      </c>
      <c r="I195" s="350"/>
      <c r="J195" s="344"/>
      <c r="K195" s="344"/>
      <c r="L195" s="344"/>
      <c r="M195" s="344"/>
      <c r="N195" s="344"/>
      <c r="O195" s="344"/>
      <c r="P195" s="344"/>
      <c r="Q195" s="344"/>
      <c r="R195" s="344"/>
      <c r="S195" s="344"/>
    </row>
    <row r="196" spans="1:19" ht="42.75" customHeight="1">
      <c r="A196" s="186" t="s">
        <v>260</v>
      </c>
      <c r="B196" s="311" t="s">
        <v>261</v>
      </c>
      <c r="C196" s="187" t="s">
        <v>262</v>
      </c>
      <c r="D196" s="187" t="s">
        <v>263</v>
      </c>
      <c r="E196" s="188">
        <f>[1]Расценки!E193</f>
        <v>25.443770349069283</v>
      </c>
      <c r="F196" s="363">
        <f>F203</f>
        <v>98559.56</v>
      </c>
      <c r="G196" s="366">
        <f>E196*F196</f>
        <v>2507726.8103453149</v>
      </c>
      <c r="H196" s="347">
        <v>2.12</v>
      </c>
      <c r="I196" s="35">
        <f>$F196*[1]Расценки!F193</f>
        <v>1350763.1339830351</v>
      </c>
      <c r="J196" s="36">
        <f>$F196*[1]Расценки!G193</f>
        <v>272854.15306457307</v>
      </c>
      <c r="K196" s="36">
        <f>$F196*[1]Расценки!H193</f>
        <v>0</v>
      </c>
      <c r="L196" s="36">
        <f>$F196*[1]Расценки!I193</f>
        <v>0</v>
      </c>
      <c r="M196" s="36">
        <f>$F196*[1]Расценки!J193</f>
        <v>0</v>
      </c>
      <c r="N196" s="36">
        <f>$F196*[1]Расценки!K193</f>
        <v>0</v>
      </c>
      <c r="O196" s="36">
        <f>$F196*[1]Расценки!L193</f>
        <v>560761.56621271104</v>
      </c>
      <c r="P196" s="36">
        <f>$F196*[1]Расценки!M193</f>
        <v>0</v>
      </c>
      <c r="Q196" s="36">
        <f>$F196*[1]Расценки!N193</f>
        <v>273055.1926206146</v>
      </c>
      <c r="R196" s="36">
        <f>$F196*[1]Расценки!O193</f>
        <v>50292.76446438046</v>
      </c>
      <c r="S196" s="36">
        <f>SUM(I196:R196)</f>
        <v>2507726.8103453144</v>
      </c>
    </row>
    <row r="197" spans="1:19" ht="42" customHeight="1">
      <c r="A197" s="337" t="s">
        <v>264</v>
      </c>
      <c r="B197" s="338" t="s">
        <v>265</v>
      </c>
      <c r="C197" s="395" t="s">
        <v>262</v>
      </c>
      <c r="D197" s="395" t="s">
        <v>263</v>
      </c>
      <c r="E197" s="339">
        <f>[1]Расценки!E195</f>
        <v>11.170131520920041</v>
      </c>
      <c r="F197" s="391">
        <f>F203</f>
        <v>98559.56</v>
      </c>
      <c r="G197" s="390">
        <f>E197*F197</f>
        <v>1100923.2478440099</v>
      </c>
      <c r="H197" s="392">
        <v>1.35</v>
      </c>
      <c r="I197" s="35">
        <f>$F197*[1]Расценки!F195</f>
        <v>448793.77248494595</v>
      </c>
      <c r="J197" s="36">
        <f>$F197*[1]Расценки!G195</f>
        <v>90656.342041959084</v>
      </c>
      <c r="K197" s="36">
        <f>$F197*[1]Расценки!H195</f>
        <v>0</v>
      </c>
      <c r="L197" s="36">
        <f>$F197*[1]Расценки!I195</f>
        <v>0</v>
      </c>
      <c r="M197" s="36">
        <f>$F197*[1]Расценки!J195</f>
        <v>0</v>
      </c>
      <c r="N197" s="36">
        <f>$F197*[1]Расценки!K195</f>
        <v>0</v>
      </c>
      <c r="O197" s="36">
        <f>$F197*[1]Расценки!L195</f>
        <v>498563.23344030435</v>
      </c>
      <c r="P197" s="36">
        <f>$F197*[1]Расценки!M195</f>
        <v>0</v>
      </c>
      <c r="Q197" s="36">
        <f>$F197*[1]Расценки!N195</f>
        <v>51900.667398360471</v>
      </c>
      <c r="R197" s="36">
        <f>$F197*[1]Расценки!O195</f>
        <v>11009.232478440086</v>
      </c>
      <c r="S197" s="36">
        <f>SUM(I197:R197)</f>
        <v>1100923.2478440099</v>
      </c>
    </row>
    <row r="198" spans="1:19" ht="43.5" customHeight="1">
      <c r="A198" s="396">
        <v>5</v>
      </c>
      <c r="B198" s="335" t="s">
        <v>293</v>
      </c>
      <c r="C198" s="333"/>
      <c r="D198" s="395" t="s">
        <v>263</v>
      </c>
      <c r="E198" s="334"/>
      <c r="F198" s="332"/>
      <c r="G198" s="329"/>
      <c r="H198" s="336">
        <f>H199+H200</f>
        <v>1.4900000000000002</v>
      </c>
      <c r="I198" s="330"/>
      <c r="J198" s="331"/>
      <c r="K198" s="331"/>
      <c r="L198" s="331"/>
      <c r="M198" s="331"/>
      <c r="N198" s="331"/>
      <c r="O198" s="331"/>
      <c r="P198" s="331"/>
      <c r="Q198" s="331"/>
      <c r="R198" s="331"/>
      <c r="S198" s="331"/>
    </row>
    <row r="199" spans="1:19" ht="30" customHeight="1">
      <c r="A199" s="397" t="s">
        <v>291</v>
      </c>
      <c r="B199" s="335" t="s">
        <v>294</v>
      </c>
      <c r="C199" s="333"/>
      <c r="D199" s="395" t="s">
        <v>263</v>
      </c>
      <c r="E199" s="334"/>
      <c r="F199" s="332"/>
      <c r="G199" s="329"/>
      <c r="H199" s="398">
        <v>1.34</v>
      </c>
      <c r="I199" s="330"/>
      <c r="J199" s="331"/>
      <c r="K199" s="331"/>
      <c r="L199" s="331"/>
      <c r="M199" s="331"/>
      <c r="N199" s="331"/>
      <c r="O199" s="331"/>
      <c r="P199" s="331"/>
      <c r="Q199" s="331"/>
      <c r="R199" s="331"/>
      <c r="S199" s="331"/>
    </row>
    <row r="200" spans="1:19" ht="27.75" customHeight="1">
      <c r="A200" s="397" t="s">
        <v>292</v>
      </c>
      <c r="B200" s="335" t="s">
        <v>295</v>
      </c>
      <c r="C200" s="333"/>
      <c r="D200" s="395" t="s">
        <v>263</v>
      </c>
      <c r="E200" s="334"/>
      <c r="F200" s="332"/>
      <c r="G200" s="329"/>
      <c r="H200" s="398">
        <f>0.08+0.07</f>
        <v>0.15000000000000002</v>
      </c>
      <c r="I200" s="330"/>
      <c r="J200" s="331"/>
      <c r="K200" s="331"/>
      <c r="L200" s="331"/>
      <c r="M200" s="331"/>
      <c r="N200" s="331"/>
      <c r="O200" s="331"/>
      <c r="P200" s="331"/>
      <c r="Q200" s="331"/>
      <c r="R200" s="331"/>
      <c r="S200" s="331"/>
    </row>
    <row r="201" spans="1:19" ht="19.5" customHeight="1" thickBot="1">
      <c r="G201" s="190"/>
      <c r="H201" s="190"/>
      <c r="I201" s="14" t="s">
        <v>9</v>
      </c>
      <c r="J201" s="14" t="s">
        <v>10</v>
      </c>
      <c r="K201" s="14" t="s">
        <v>11</v>
      </c>
      <c r="L201" s="14" t="s">
        <v>12</v>
      </c>
      <c r="M201" s="14" t="s">
        <v>13</v>
      </c>
      <c r="N201" s="14" t="s">
        <v>14</v>
      </c>
      <c r="O201" s="14" t="s">
        <v>15</v>
      </c>
      <c r="P201" s="14" t="s">
        <v>16</v>
      </c>
      <c r="Q201" s="14" t="s">
        <v>17</v>
      </c>
      <c r="R201" s="14" t="s">
        <v>18</v>
      </c>
      <c r="S201" s="14" t="s">
        <v>19</v>
      </c>
    </row>
    <row r="202" spans="1:19" ht="36" hidden="1" customHeight="1" outlineLevel="1">
      <c r="A202" s="191"/>
      <c r="B202" s="192" t="s">
        <v>266</v>
      </c>
      <c r="C202" s="501" t="str">
        <f>[1]характеристика!A50</f>
        <v>5 группа: 5-ти этажные дома с централизованными инженерными сетями</v>
      </c>
      <c r="D202" s="501"/>
      <c r="E202" s="501"/>
      <c r="F202" s="501"/>
      <c r="G202" s="502"/>
      <c r="H202" s="190"/>
      <c r="I202" s="193">
        <f t="shared" ref="I202:S202" si="13">SUM(I11:I197)-I187</f>
        <v>11235575.462025169</v>
      </c>
      <c r="J202" s="193">
        <f t="shared" si="13"/>
        <v>2269618.6896146582</v>
      </c>
      <c r="K202" s="193">
        <f t="shared" si="13"/>
        <v>166417.76075734745</v>
      </c>
      <c r="L202" s="193">
        <f t="shared" si="13"/>
        <v>1689983.7730647614</v>
      </c>
      <c r="M202" s="193">
        <f t="shared" si="13"/>
        <v>159201.21926491967</v>
      </c>
      <c r="N202" s="193" t="e">
        <f t="shared" si="13"/>
        <v>#REF!</v>
      </c>
      <c r="O202" s="193" t="e">
        <f t="shared" si="13"/>
        <v>#REF!</v>
      </c>
      <c r="P202" s="193">
        <f t="shared" si="13"/>
        <v>980144.9851153231</v>
      </c>
      <c r="Q202" s="193">
        <f t="shared" si="13"/>
        <v>1042155.3524143939</v>
      </c>
      <c r="R202" s="193">
        <f t="shared" si="13"/>
        <v>210574.8521417102</v>
      </c>
      <c r="S202" s="193" t="e">
        <f t="shared" si="13"/>
        <v>#REF!</v>
      </c>
    </row>
    <row r="203" spans="1:19" hidden="1" outlineLevel="1">
      <c r="A203" s="194"/>
      <c r="B203" s="513" t="s">
        <v>267</v>
      </c>
      <c r="C203" s="513"/>
      <c r="D203" s="513"/>
      <c r="E203" s="513"/>
      <c r="F203" s="195">
        <f>[1]характеристика!G79</f>
        <v>98559.56</v>
      </c>
      <c r="G203" s="196"/>
    </row>
    <row r="204" spans="1:19" ht="16.5" hidden="1" outlineLevel="1" thickBot="1">
      <c r="A204" s="216"/>
      <c r="B204" s="514" t="s">
        <v>268</v>
      </c>
      <c r="C204" s="514"/>
      <c r="D204" s="514"/>
      <c r="E204" s="514"/>
      <c r="F204" s="217">
        <f>[1]характеристика!H79</f>
        <v>88168.6</v>
      </c>
      <c r="G204" s="218"/>
      <c r="P204" s="197"/>
      <c r="Q204" s="197"/>
      <c r="R204" s="197"/>
      <c r="S204" s="198"/>
    </row>
    <row r="205" spans="1:19" s="15" customFormat="1" ht="71.25" customHeight="1" collapsed="1">
      <c r="A205" s="9" t="s">
        <v>1</v>
      </c>
      <c r="B205" s="515" t="s">
        <v>269</v>
      </c>
      <c r="C205" s="516"/>
      <c r="D205" s="516"/>
      <c r="E205" s="517"/>
      <c r="F205" s="219" t="s">
        <v>270</v>
      </c>
      <c r="G205" s="219" t="s">
        <v>271</v>
      </c>
      <c r="H205" s="318" t="s">
        <v>271</v>
      </c>
      <c r="Q205" s="199"/>
      <c r="S205" s="199"/>
    </row>
    <row r="206" spans="1:19" ht="46.5" customHeight="1">
      <c r="A206" s="200">
        <v>1</v>
      </c>
      <c r="B206" s="518" t="s">
        <v>272</v>
      </c>
      <c r="C206" s="519"/>
      <c r="D206" s="519"/>
      <c r="E206" s="520"/>
      <c r="F206" s="201">
        <f>SUM(G11:G185)</f>
        <v>15729184.558352884</v>
      </c>
      <c r="G206" s="221">
        <f>F206/F203/12</f>
        <v>13.299221099026218</v>
      </c>
      <c r="H206" s="317">
        <f>H109+H49+H11</f>
        <v>12.198603910636987</v>
      </c>
      <c r="I206" s="202"/>
      <c r="J206" s="202"/>
    </row>
    <row r="207" spans="1:19" ht="24" hidden="1" customHeight="1" outlineLevel="1">
      <c r="A207" s="200">
        <v>2</v>
      </c>
      <c r="B207" s="518" t="s">
        <v>273</v>
      </c>
      <c r="C207" s="519"/>
      <c r="D207" s="519"/>
      <c r="E207" s="520"/>
      <c r="F207" s="201">
        <f>G187</f>
        <v>0</v>
      </c>
      <c r="G207" s="221">
        <f>F207/F203/12</f>
        <v>0</v>
      </c>
      <c r="H207" s="312" t="e">
        <f>G207/G203/12</f>
        <v>#DIV/0!</v>
      </c>
      <c r="I207" s="202"/>
    </row>
    <row r="208" spans="1:19" ht="24.75" customHeight="1" collapsed="1">
      <c r="A208" s="200">
        <v>2</v>
      </c>
      <c r="B208" s="518" t="s">
        <v>274</v>
      </c>
      <c r="C208" s="519"/>
      <c r="D208" s="519"/>
      <c r="E208" s="520"/>
      <c r="F208" s="201" t="e">
        <f>G196+G197+#REF!</f>
        <v>#REF!</v>
      </c>
      <c r="G208" s="221" t="e">
        <f>F208/F203/12</f>
        <v>#REF!</v>
      </c>
      <c r="H208" s="312">
        <f>H195</f>
        <v>3.47</v>
      </c>
      <c r="I208" s="202"/>
    </row>
    <row r="209" spans="1:9">
      <c r="A209" s="200"/>
      <c r="B209" s="521" t="s">
        <v>275</v>
      </c>
      <c r="C209" s="522"/>
      <c r="D209" s="522"/>
      <c r="E209" s="523"/>
      <c r="F209" s="201" t="e">
        <f>F206+F207+F208</f>
        <v>#REF!</v>
      </c>
      <c r="G209" s="222"/>
      <c r="H209" s="317"/>
    </row>
    <row r="210" spans="1:9" ht="51" customHeight="1" thickBot="1">
      <c r="A210" s="203">
        <v>3</v>
      </c>
      <c r="B210" s="506" t="s">
        <v>284</v>
      </c>
      <c r="C210" s="507"/>
      <c r="D210" s="507"/>
      <c r="E210" s="508"/>
      <c r="F210" s="204" t="e">
        <f>F206+F208</f>
        <v>#REF!</v>
      </c>
      <c r="G210" s="223" t="e">
        <f>F210/F203/12</f>
        <v>#REF!</v>
      </c>
      <c r="H210" s="313">
        <f>H206+H208</f>
        <v>15.668603910636987</v>
      </c>
    </row>
    <row r="211" spans="1:9" ht="29.25" hidden="1" customHeight="1" outlineLevel="1">
      <c r="A211" s="205">
        <v>4</v>
      </c>
      <c r="B211" s="509" t="s">
        <v>276</v>
      </c>
      <c r="C211" s="510"/>
      <c r="D211" s="510"/>
      <c r="E211" s="511"/>
      <c r="F211" s="206" t="e">
        <f>F206+F207+F208</f>
        <v>#REF!</v>
      </c>
      <c r="G211" s="357" t="e">
        <f>F211/F203/12</f>
        <v>#REF!</v>
      </c>
      <c r="I211" s="202"/>
    </row>
    <row r="212" spans="1:9" ht="15" customHeight="1" collapsed="1"/>
    <row r="213" spans="1:9">
      <c r="C213" s="328"/>
      <c r="I213" s="202"/>
    </row>
    <row r="215" spans="1:9">
      <c r="B215" s="512" t="s">
        <v>290</v>
      </c>
      <c r="C215" s="512"/>
      <c r="D215" s="512"/>
      <c r="E215" s="512"/>
    </row>
  </sheetData>
  <mergeCells count="237">
    <mergeCell ref="A1:H1"/>
    <mergeCell ref="C2:H2"/>
    <mergeCell ref="K7:Q7"/>
    <mergeCell ref="A8:H8"/>
    <mergeCell ref="A12:A27"/>
    <mergeCell ref="C15:C19"/>
    <mergeCell ref="D15:D19"/>
    <mergeCell ref="C22:C25"/>
    <mergeCell ref="D22:D25"/>
    <mergeCell ref="Q28:Q31"/>
    <mergeCell ref="R28:R31"/>
    <mergeCell ref="S28:S31"/>
    <mergeCell ref="H28:H31"/>
    <mergeCell ref="I28:I31"/>
    <mergeCell ref="J28:J31"/>
    <mergeCell ref="K28:K31"/>
    <mergeCell ref="L28:L31"/>
    <mergeCell ref="M28:M31"/>
    <mergeCell ref="A32:A39"/>
    <mergeCell ref="C32:C39"/>
    <mergeCell ref="D32:D39"/>
    <mergeCell ref="E32:E39"/>
    <mergeCell ref="F32:F39"/>
    <mergeCell ref="G32:G39"/>
    <mergeCell ref="N28:N31"/>
    <mergeCell ref="O28:O31"/>
    <mergeCell ref="P28:P31"/>
    <mergeCell ref="A28:A31"/>
    <mergeCell ref="C28:C31"/>
    <mergeCell ref="D28:D31"/>
    <mergeCell ref="E28:E31"/>
    <mergeCell ref="F28:F31"/>
    <mergeCell ref="G28:G31"/>
    <mergeCell ref="O32:O39"/>
    <mergeCell ref="P32:P39"/>
    <mergeCell ref="Q32:Q39"/>
    <mergeCell ref="R32:R39"/>
    <mergeCell ref="S32:S39"/>
    <mergeCell ref="H34:H35"/>
    <mergeCell ref="I32:I39"/>
    <mergeCell ref="J32:J39"/>
    <mergeCell ref="K32:K39"/>
    <mergeCell ref="L32:L39"/>
    <mergeCell ref="M32:M39"/>
    <mergeCell ref="N32:N39"/>
    <mergeCell ref="O40:O48"/>
    <mergeCell ref="P40:P48"/>
    <mergeCell ref="Q40:Q48"/>
    <mergeCell ref="R40:R48"/>
    <mergeCell ref="S40:S48"/>
    <mergeCell ref="A50:A54"/>
    <mergeCell ref="I40:I48"/>
    <mergeCell ref="J40:J48"/>
    <mergeCell ref="K40:K48"/>
    <mergeCell ref="L40:L48"/>
    <mergeCell ref="M40:M48"/>
    <mergeCell ref="N40:N48"/>
    <mergeCell ref="A40:A48"/>
    <mergeCell ref="C40:C48"/>
    <mergeCell ref="D40:D48"/>
    <mergeCell ref="E40:E48"/>
    <mergeCell ref="F40:F48"/>
    <mergeCell ref="G40:G48"/>
    <mergeCell ref="Q56:Q67"/>
    <mergeCell ref="R56:R67"/>
    <mergeCell ref="S56:S67"/>
    <mergeCell ref="H57:H58"/>
    <mergeCell ref="C59:C67"/>
    <mergeCell ref="D70:D76"/>
    <mergeCell ref="E70:E76"/>
    <mergeCell ref="F70:F76"/>
    <mergeCell ref="G70:G76"/>
    <mergeCell ref="I70:I76"/>
    <mergeCell ref="K56:K67"/>
    <mergeCell ref="L56:L67"/>
    <mergeCell ref="M56:M67"/>
    <mergeCell ref="N56:N67"/>
    <mergeCell ref="O56:O67"/>
    <mergeCell ref="P56:P67"/>
    <mergeCell ref="D56:D67"/>
    <mergeCell ref="E56:E67"/>
    <mergeCell ref="F56:F67"/>
    <mergeCell ref="G56:G67"/>
    <mergeCell ref="I56:I67"/>
    <mergeCell ref="J56:J67"/>
    <mergeCell ref="P70:P76"/>
    <mergeCell ref="Q70:Q76"/>
    <mergeCell ref="R70:R76"/>
    <mergeCell ref="S70:S76"/>
    <mergeCell ref="C72:C76"/>
    <mergeCell ref="D79:D83"/>
    <mergeCell ref="E79:E83"/>
    <mergeCell ref="F79:F83"/>
    <mergeCell ref="G79:G83"/>
    <mergeCell ref="H79:H83"/>
    <mergeCell ref="J70:J76"/>
    <mergeCell ref="K70:K76"/>
    <mergeCell ref="L70:L76"/>
    <mergeCell ref="M70:M76"/>
    <mergeCell ref="N70:N76"/>
    <mergeCell ref="O70:O76"/>
    <mergeCell ref="O79:O83"/>
    <mergeCell ref="P79:P83"/>
    <mergeCell ref="Q79:Q83"/>
    <mergeCell ref="R79:R83"/>
    <mergeCell ref="S79:S83"/>
    <mergeCell ref="C80:C83"/>
    <mergeCell ref="I79:I83"/>
    <mergeCell ref="J79:J83"/>
    <mergeCell ref="K79:K83"/>
    <mergeCell ref="L79:L83"/>
    <mergeCell ref="M79:M83"/>
    <mergeCell ref="N79:N83"/>
    <mergeCell ref="Q85:Q89"/>
    <mergeCell ref="R85:R89"/>
    <mergeCell ref="S85:S89"/>
    <mergeCell ref="C87:C88"/>
    <mergeCell ref="C93:C97"/>
    <mergeCell ref="D93:D97"/>
    <mergeCell ref="E93:E97"/>
    <mergeCell ref="F93:F97"/>
    <mergeCell ref="G93:G97"/>
    <mergeCell ref="H93:H97"/>
    <mergeCell ref="K85:K89"/>
    <mergeCell ref="L85:L89"/>
    <mergeCell ref="M85:M89"/>
    <mergeCell ref="N85:N89"/>
    <mergeCell ref="O85:O89"/>
    <mergeCell ref="P85:P89"/>
    <mergeCell ref="D85:D89"/>
    <mergeCell ref="E85:E89"/>
    <mergeCell ref="F85:F89"/>
    <mergeCell ref="G85:G89"/>
    <mergeCell ref="I85:I89"/>
    <mergeCell ref="J85:J89"/>
    <mergeCell ref="O93:O97"/>
    <mergeCell ref="P93:P97"/>
    <mergeCell ref="Q93:Q97"/>
    <mergeCell ref="R93:R97"/>
    <mergeCell ref="S93:S97"/>
    <mergeCell ref="D98:D106"/>
    <mergeCell ref="E99:E106"/>
    <mergeCell ref="F99:F106"/>
    <mergeCell ref="G99:G106"/>
    <mergeCell ref="H99:H106"/>
    <mergeCell ref="I93:I97"/>
    <mergeCell ref="J93:J97"/>
    <mergeCell ref="K93:K97"/>
    <mergeCell ref="L93:L97"/>
    <mergeCell ref="M93:M97"/>
    <mergeCell ref="N93:N97"/>
    <mergeCell ref="R99:R106"/>
    <mergeCell ref="S99:S106"/>
    <mergeCell ref="C100:C105"/>
    <mergeCell ref="I99:I106"/>
    <mergeCell ref="J99:J106"/>
    <mergeCell ref="K99:K106"/>
    <mergeCell ref="L99:L106"/>
    <mergeCell ref="M99:M106"/>
    <mergeCell ref="N99:N106"/>
    <mergeCell ref="C112:C118"/>
    <mergeCell ref="D112:D118"/>
    <mergeCell ref="C119:C125"/>
    <mergeCell ref="D119:D125"/>
    <mergeCell ref="C127:C130"/>
    <mergeCell ref="D127:D130"/>
    <mergeCell ref="O99:O106"/>
    <mergeCell ref="P99:P106"/>
    <mergeCell ref="Q99:Q106"/>
    <mergeCell ref="C160:C165"/>
    <mergeCell ref="D169:D176"/>
    <mergeCell ref="E169:E171"/>
    <mergeCell ref="F169:F171"/>
    <mergeCell ref="G169:G171"/>
    <mergeCell ref="H169:H171"/>
    <mergeCell ref="C131:C140"/>
    <mergeCell ref="D132:D139"/>
    <mergeCell ref="C142:C146"/>
    <mergeCell ref="D142:D150"/>
    <mergeCell ref="C147:C150"/>
    <mergeCell ref="D153:D157"/>
    <mergeCell ref="C154:C156"/>
    <mergeCell ref="O169:O171"/>
    <mergeCell ref="P169:P171"/>
    <mergeCell ref="Q169:Q171"/>
    <mergeCell ref="R169:R171"/>
    <mergeCell ref="S169:S171"/>
    <mergeCell ref="E172:E173"/>
    <mergeCell ref="F172:F173"/>
    <mergeCell ref="G172:G173"/>
    <mergeCell ref="H172:H173"/>
    <mergeCell ref="I172:I173"/>
    <mergeCell ref="I169:I171"/>
    <mergeCell ref="J169:J171"/>
    <mergeCell ref="K169:K171"/>
    <mergeCell ref="L169:L171"/>
    <mergeCell ref="M169:M171"/>
    <mergeCell ref="N169:N171"/>
    <mergeCell ref="P172:P173"/>
    <mergeCell ref="Q172:Q173"/>
    <mergeCell ref="R172:R173"/>
    <mergeCell ref="S172:S173"/>
    <mergeCell ref="E174:E175"/>
    <mergeCell ref="F174:F175"/>
    <mergeCell ref="G174:G175"/>
    <mergeCell ref="H174:H175"/>
    <mergeCell ref="I174:I175"/>
    <mergeCell ref="J174:J175"/>
    <mergeCell ref="J172:J173"/>
    <mergeCell ref="K172:K173"/>
    <mergeCell ref="L172:L173"/>
    <mergeCell ref="M172:M173"/>
    <mergeCell ref="N172:N173"/>
    <mergeCell ref="O172:O173"/>
    <mergeCell ref="Q174:Q175"/>
    <mergeCell ref="R174:R175"/>
    <mergeCell ref="S174:S175"/>
    <mergeCell ref="C186:E186"/>
    <mergeCell ref="C187:C194"/>
    <mergeCell ref="D187:E194"/>
    <mergeCell ref="K174:K175"/>
    <mergeCell ref="L174:L175"/>
    <mergeCell ref="M174:M175"/>
    <mergeCell ref="N174:N175"/>
    <mergeCell ref="O174:O175"/>
    <mergeCell ref="P174:P175"/>
    <mergeCell ref="B208:E208"/>
    <mergeCell ref="B209:E209"/>
    <mergeCell ref="B210:E210"/>
    <mergeCell ref="B211:E211"/>
    <mergeCell ref="B215:E215"/>
    <mergeCell ref="C202:G202"/>
    <mergeCell ref="B203:E203"/>
    <mergeCell ref="B204:E204"/>
    <mergeCell ref="B205:E205"/>
    <mergeCell ref="B206:E206"/>
    <mergeCell ref="B207:E207"/>
  </mergeCells>
  <pageMargins left="0.7" right="0.7" top="0.75" bottom="0.75" header="0.3" footer="0.3"/>
  <pageSetup paperSize="9" scale="5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Мира 195 а (2017)</vt:lpstr>
      <vt:lpstr>'Мира 195 а (2017)'!Область_печати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2020-03-16T12:50:40Z</dcterms:modified>
</cp:coreProperties>
</file>